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8040" yWindow="3030" windowWidth="20730" windowHeight="11385"/>
  </bookViews>
  <sheets>
    <sheet name="Przedmiar" sheetId="28" r:id="rId1"/>
    <sheet name="Zjazdy" sheetId="29" r:id="rId2"/>
    <sheet name="Rowy i krzaki" sheetId="30" r:id="rId3"/>
  </sheets>
  <definedNames>
    <definedName name="_xlnm.Print_Area" localSheetId="0">Przedmiar!$B$2:$F$53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30" l="1"/>
  <c r="I27" i="30"/>
  <c r="F27" i="30"/>
  <c r="J27" i="30" s="1"/>
  <c r="I26" i="30"/>
  <c r="J26" i="30"/>
  <c r="F26" i="30"/>
  <c r="F25" i="30"/>
  <c r="I25" i="30" s="1"/>
  <c r="J25" i="30"/>
  <c r="J21" i="30"/>
  <c r="J24" i="30"/>
  <c r="I22" i="30"/>
  <c r="I23" i="30"/>
  <c r="I20" i="30"/>
  <c r="F28" i="30"/>
  <c r="I28" i="30" s="1"/>
  <c r="F24" i="30"/>
  <c r="I24" i="30" s="1"/>
  <c r="F23" i="30"/>
  <c r="J23" i="30" s="1"/>
  <c r="F22" i="30"/>
  <c r="J22" i="30" s="1"/>
  <c r="F21" i="30"/>
  <c r="I21" i="30" s="1"/>
  <c r="F20" i="30"/>
  <c r="J20" i="30" s="1"/>
  <c r="F6" i="30"/>
  <c r="H6" i="30" s="1"/>
  <c r="F7" i="30"/>
  <c r="H7" i="30" s="1"/>
  <c r="F8" i="30"/>
  <c r="H8" i="30" s="1"/>
  <c r="F9" i="30"/>
  <c r="H9" i="30" s="1"/>
  <c r="F10" i="30"/>
  <c r="H10" i="30" s="1"/>
  <c r="F5" i="30"/>
  <c r="H5" i="30" s="1"/>
  <c r="L26" i="29"/>
  <c r="M26" i="29"/>
  <c r="M27" i="29"/>
  <c r="L28" i="29"/>
  <c r="M28" i="29"/>
  <c r="L29" i="29"/>
  <c r="M29" i="29"/>
  <c r="L30" i="29"/>
  <c r="M30" i="29"/>
  <c r="L31" i="29"/>
  <c r="M31" i="29"/>
  <c r="L32" i="29"/>
  <c r="M32" i="29"/>
  <c r="L33" i="29"/>
  <c r="M33" i="29"/>
  <c r="L34" i="29"/>
  <c r="M34" i="29"/>
  <c r="H27" i="29"/>
  <c r="I27" i="29"/>
  <c r="J27" i="29"/>
  <c r="G26" i="29"/>
  <c r="H26" i="29" s="1"/>
  <c r="G27" i="29"/>
  <c r="L27" i="29" s="1"/>
  <c r="G28" i="29"/>
  <c r="H28" i="29" s="1"/>
  <c r="G29" i="29"/>
  <c r="I29" i="29" s="1"/>
  <c r="G30" i="29"/>
  <c r="H30" i="29" s="1"/>
  <c r="G31" i="29"/>
  <c r="I31" i="29" s="1"/>
  <c r="G32" i="29"/>
  <c r="H32" i="29" s="1"/>
  <c r="G33" i="29"/>
  <c r="I33" i="29" s="1"/>
  <c r="G34" i="29"/>
  <c r="H34" i="29" s="1"/>
  <c r="H6" i="29"/>
  <c r="H8" i="29"/>
  <c r="H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L6" i="29"/>
  <c r="L7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I6" i="29"/>
  <c r="G6" i="29"/>
  <c r="J6" i="29" s="1"/>
  <c r="G7" i="29"/>
  <c r="J7" i="29" s="1"/>
  <c r="G8" i="29"/>
  <c r="J8" i="29" s="1"/>
  <c r="G9" i="29"/>
  <c r="J9" i="29" s="1"/>
  <c r="G10" i="29"/>
  <c r="J10" i="29" s="1"/>
  <c r="G11" i="29"/>
  <c r="J11" i="29" s="1"/>
  <c r="G12" i="29"/>
  <c r="J12" i="29" s="1"/>
  <c r="G13" i="29"/>
  <c r="H13" i="29" s="1"/>
  <c r="G14" i="29"/>
  <c r="I14" i="29" s="1"/>
  <c r="G15" i="29"/>
  <c r="J15" i="29" s="1"/>
  <c r="G16" i="29"/>
  <c r="H16" i="29" s="1"/>
  <c r="G17" i="29"/>
  <c r="H17" i="29" s="1"/>
  <c r="G18" i="29"/>
  <c r="H18" i="29" s="1"/>
  <c r="G19" i="29"/>
  <c r="J19" i="29" s="1"/>
  <c r="G20" i="29"/>
  <c r="H20" i="29" s="1"/>
  <c r="G21" i="29"/>
  <c r="H21" i="29" s="1"/>
  <c r="G22" i="29"/>
  <c r="I22" i="29" s="1"/>
  <c r="G23" i="29"/>
  <c r="H23" i="29" s="1"/>
  <c r="G24" i="29"/>
  <c r="I24" i="29" s="1"/>
  <c r="G25" i="29"/>
  <c r="J25" i="29" s="1"/>
  <c r="I5" i="29"/>
  <c r="M5" i="29"/>
  <c r="M35" i="29" s="1"/>
  <c r="G5" i="29"/>
  <c r="Q27" i="29" s="1"/>
  <c r="L5" i="29"/>
  <c r="J5" i="29"/>
  <c r="H19" i="29" l="1"/>
  <c r="H11" i="29"/>
  <c r="H9" i="29"/>
  <c r="H7" i="29"/>
  <c r="H35" i="29" s="1"/>
  <c r="H12" i="29"/>
  <c r="H10" i="29"/>
  <c r="H11" i="30"/>
  <c r="F11" i="30"/>
  <c r="J29" i="30"/>
  <c r="I29" i="30"/>
  <c r="M26" i="30" s="1"/>
  <c r="F29" i="30"/>
  <c r="I34" i="29"/>
  <c r="J33" i="29"/>
  <c r="H33" i="29"/>
  <c r="I32" i="29"/>
  <c r="J31" i="29"/>
  <c r="H31" i="29"/>
  <c r="I30" i="29"/>
  <c r="J29" i="29"/>
  <c r="H29" i="29"/>
  <c r="J34" i="29"/>
  <c r="J32" i="29"/>
  <c r="J30" i="29"/>
  <c r="I28" i="29"/>
  <c r="J28" i="29"/>
  <c r="I26" i="29"/>
  <c r="J26" i="29"/>
  <c r="H25" i="29"/>
  <c r="I25" i="29"/>
  <c r="J24" i="29"/>
  <c r="H24" i="29"/>
  <c r="I23" i="29"/>
  <c r="J23" i="29"/>
  <c r="J22" i="29"/>
  <c r="H22" i="29"/>
  <c r="I21" i="29"/>
  <c r="J21" i="29"/>
  <c r="I20" i="29"/>
  <c r="J20" i="29"/>
  <c r="I19" i="29"/>
  <c r="I18" i="29"/>
  <c r="J18" i="29"/>
  <c r="I17" i="29"/>
  <c r="J17" i="29"/>
  <c r="I16" i="29"/>
  <c r="J16" i="29"/>
  <c r="H15" i="29"/>
  <c r="I15" i="29"/>
  <c r="J14" i="29"/>
  <c r="H14" i="29"/>
  <c r="J13" i="29"/>
  <c r="J35" i="29" s="1"/>
  <c r="I13" i="29"/>
  <c r="I12" i="29"/>
  <c r="L8" i="29"/>
  <c r="L35" i="29" s="1"/>
  <c r="I11" i="29"/>
  <c r="I10" i="29"/>
  <c r="I9" i="29"/>
  <c r="I8" i="29"/>
  <c r="I7" i="29"/>
  <c r="I35" i="29" s="1"/>
  <c r="G55" i="28"/>
  <c r="G56" i="28" s="1"/>
  <c r="R29" i="29" l="1"/>
  <c r="S27" i="29"/>
  <c r="K7" i="30"/>
  <c r="G57" i="28"/>
</calcChain>
</file>

<file path=xl/sharedStrings.xml><?xml version="1.0" encoding="utf-8"?>
<sst xmlns="http://schemas.openxmlformats.org/spreadsheetml/2006/main" count="301" uniqueCount="144">
  <si>
    <t>Lp.</t>
  </si>
  <si>
    <t>Poz. kat.</t>
  </si>
  <si>
    <t>Nazwa i opis pozycji</t>
  </si>
  <si>
    <t>Jedn.</t>
  </si>
  <si>
    <t>Ilość</t>
  </si>
  <si>
    <t>Obliczenia</t>
  </si>
  <si>
    <t>I. ROBOTY PRZYGOTOWAWCZE</t>
  </si>
  <si>
    <t>m²</t>
  </si>
  <si>
    <t>m³</t>
  </si>
  <si>
    <t>mb</t>
  </si>
  <si>
    <t>III. ROBOTY WYKOŃCZENIOWE</t>
  </si>
  <si>
    <t>Ułożenie nawierzchni z kostki betonowej szarej o grubości 8 cm  na podsypce cementowo-piaskowej 1:4 o gr. 3 cm</t>
  </si>
  <si>
    <t>szt.</t>
  </si>
  <si>
    <t>Ułożenie obrzeża betonowego 8x25 cm na ławie betonowej z betonu C12/15 (0.04 m³/mb)</t>
  </si>
  <si>
    <t>kpl.</t>
  </si>
  <si>
    <t>Roboty ziemne - wykopy w gruncie kat. III pod konstrukcję zjazdów z wbudowaniem na odkład</t>
  </si>
  <si>
    <t>Wypełnienie szczeliny między krawężnikiem, a jezdnią betonem C12/15 lub BA</t>
  </si>
  <si>
    <t>100.0*0.2*0.2</t>
  </si>
  <si>
    <t>Profilowanie i zagęszczenie podłoża pod zjazdy</t>
  </si>
  <si>
    <t>Ułożenie krawężnika drogowego betonowego 15x30cm (na zjazdaqch najazdowego 15x22cm) cm na ławie betonowej z betonu C12/15 (0.0575 m³/mb)</t>
  </si>
  <si>
    <t>Ułożenie warstwy piasku o wodoprzepuszczalności min. 8m/dobę i gr.10 cm</t>
  </si>
  <si>
    <t>Profilowanie istniejącej nawierzchni z betonu cementowego klińcem z kruszywa naturalnego średniej grubości 10 cm</t>
  </si>
  <si>
    <t>Frezowanie pni drzew o średnicy 1.6 m i wysokości 20 cm</t>
  </si>
  <si>
    <t>(409.0+243.0+159.0+78.0)*2.5</t>
  </si>
  <si>
    <t>Ułożenie krawężnika drogowego betonowego 15x30cm cm na ławie betonowej z betonu C12/15 (0.0575 m³/mb)</t>
  </si>
  <si>
    <t>239.0+160.0+805.0+44.0</t>
  </si>
  <si>
    <t>Ułożenie warstwy podbudowy z kruszywa naturalnego, łamanego 0/31.5 o gr. 15 cm stabilizowanego mechanicznie</t>
  </si>
  <si>
    <t>Ułożenie warstwy ścieralna w kolorze czerwonym (chodnik) z betonu asfaltowego (max uziarnienie 8 mm), asfaltu lanego lub asfaltu piaskowego o grubości 4 cm</t>
  </si>
  <si>
    <t>Ułożenie warstwy piasku o wodoprzepuszczalności min. 8m/dobę i gr.15 cm</t>
  </si>
  <si>
    <t>Ułożenie odwodnienia liniowego na zjazdach z kostki betonowej</t>
  </si>
  <si>
    <t>9.0+8.0</t>
  </si>
  <si>
    <t>Ułożenie warstwy podsypki żwirowej o grubości 15 cm pod rurę PCV</t>
  </si>
  <si>
    <t>(9.0+8.0)*0.6</t>
  </si>
  <si>
    <t>Ułożenie rury PCV pod zjazdami z kostki betonowej o średnicy 315 mm</t>
  </si>
  <si>
    <t>Umocnienie wylotów przepustów pod zjazdami ściankami czołowymi prefabrykowanymi</t>
  </si>
  <si>
    <t>Odmulenie istniejących rowów na głębokość do 30 cm (0.3 m³/mb) z odrzuceniem i rozplantowaniem na odkład</t>
  </si>
  <si>
    <t>Wycinka drzew o średnicy 100 cm wraz z usunięciem pni</t>
  </si>
  <si>
    <t>Montaż barier U-11a, odblaskowe, biało-czerwone</t>
  </si>
  <si>
    <t>110.0+40.0+20.0</t>
  </si>
  <si>
    <t>Montaż oznakowania pionowego - zgodnie z projektem organizacji ruchu</t>
  </si>
  <si>
    <t>Wymiana mocowania tablicy E-2a celem zapewnienia wymaganej skrajni chodnika</t>
  </si>
  <si>
    <t>Wymalowanie przejścia dla pieszych P-10 (cienkowarstwowe)</t>
  </si>
  <si>
    <t>4.0*6.0*0.5*2</t>
  </si>
  <si>
    <t>Wymalowanie oznakowania poziomego:</t>
  </si>
  <si>
    <t>P-1b: 0.04*(200.0+78.0+43.0+37.0+84.0+187.0+95.0)</t>
  </si>
  <si>
    <t>P-1e: 0.06*(20.0+18.0+3*10.0)</t>
  </si>
  <si>
    <t>P-4: 0.24*(20.0+5.0+20.0)</t>
  </si>
  <si>
    <t>P-7c: 0.06*(220.0+78.0+197.0+2*95.0)</t>
  </si>
  <si>
    <t>P-7d: 0.12*(43.0+18.0+83.0)</t>
  </si>
  <si>
    <t>P-13: 0.2625*2*12.0</t>
  </si>
  <si>
    <t>IV. ODWODNIENIE</t>
  </si>
  <si>
    <t>Rozebranie istniejącej nawierzchni bitumicznej o grubości 4 cm</t>
  </si>
  <si>
    <t>(12.0+14.0+5.0+12.0)*1.0</t>
  </si>
  <si>
    <t>Rozebranie istniejącej podbudowy o grubości 20 cm</t>
  </si>
  <si>
    <t>Wykopy w gruncie kat. III na głębokość do 0.5 m</t>
  </si>
  <si>
    <t>m3</t>
  </si>
  <si>
    <t>Ułożenie rury PCV pod zjazdami z kostki betonowej o średnicy 200 mm</t>
  </si>
  <si>
    <t>Ułożenie warstwy podbudowy z kruszywa naturalnego, łamanego 0/31.5 o gr. 20 cm stabilizowanego mechanicznie</t>
  </si>
  <si>
    <t>Ułożenie warstwy ścieralnej z betonu asfaltowego o grubości 4 cm</t>
  </si>
  <si>
    <t>Zasypanie wykopów o głębokości 30 cm</t>
  </si>
  <si>
    <t>Montaż wspustów ulicznych</t>
  </si>
  <si>
    <t>Roboty pomiarowe w terenie równinnym</t>
  </si>
  <si>
    <t>km</t>
  </si>
  <si>
    <t>ha</t>
  </si>
  <si>
    <t>Suma netto</t>
  </si>
  <si>
    <t>VAT 23%</t>
  </si>
  <si>
    <t>Suma brutto</t>
  </si>
  <si>
    <t>II. JEZDNIA</t>
  </si>
  <si>
    <t>t</t>
  </si>
  <si>
    <t>Mechaniczne oczyszczenie nawierzchni bitumicznej</t>
  </si>
  <si>
    <t>Frezowanie nawierzchni z BA o grubości 3 cm (początek i koniec zakresu) celem dowiązania się do istniejącej nawierzchni</t>
  </si>
  <si>
    <t>Skropienie istniejącej nawierzchni kationową emulsją asfaltową C60 B3 ZM w ilości 0.3 kg/m²</t>
  </si>
  <si>
    <t>Wykonanie poboczy z kruszywa naturalnego, łamanego, stabilizowanego mechanicznie 0/31.5 o grubości 15 cm wraz z profilowaniem do spadku 6%</t>
  </si>
  <si>
    <t>Lp</t>
  </si>
  <si>
    <t>Km</t>
  </si>
  <si>
    <t>Strona</t>
  </si>
  <si>
    <t>Szerokość [m]</t>
  </si>
  <si>
    <t>Długość [m]</t>
  </si>
  <si>
    <t>Powierzchnia [m²]</t>
  </si>
  <si>
    <t>Roboty ziemne [m³]</t>
  </si>
  <si>
    <t>Nawierzchnia [m²]</t>
  </si>
  <si>
    <t>kostka bet.</t>
  </si>
  <si>
    <t>grunt</t>
  </si>
  <si>
    <t xml:space="preserve">Regulacja pionowa </t>
  </si>
  <si>
    <t>nawierzchni [m²]</t>
  </si>
  <si>
    <t>krawężnika [mb]</t>
  </si>
  <si>
    <t>prawa</t>
  </si>
  <si>
    <t>BA</t>
  </si>
  <si>
    <t>lewa</t>
  </si>
  <si>
    <t>Nawierzchnia istniejąca</t>
  </si>
  <si>
    <t>furtka</t>
  </si>
  <si>
    <t>5m2</t>
  </si>
  <si>
    <t>grunt (droga)</t>
  </si>
  <si>
    <r>
      <rPr>
        <b/>
        <sz val="10"/>
        <color theme="1"/>
        <rFont val="Arial"/>
        <family val="2"/>
        <charset val="238"/>
      </rPr>
      <t>Tabela nr 1</t>
    </r>
    <r>
      <rPr>
        <sz val="10"/>
        <color theme="1"/>
        <rFont val="Arial"/>
        <family val="2"/>
        <charset val="238"/>
      </rPr>
      <t xml:space="preserve"> - Wykaz zjazdów.</t>
    </r>
  </si>
  <si>
    <t>Suma:</t>
  </si>
  <si>
    <t>kontrola</t>
  </si>
  <si>
    <t>Lokalizacja</t>
  </si>
  <si>
    <t>km od</t>
  </si>
  <si>
    <t>km do</t>
  </si>
  <si>
    <t>Długość [mb]</t>
  </si>
  <si>
    <t>Odmulenie [m³/mb]</t>
  </si>
  <si>
    <r>
      <rPr>
        <b/>
        <sz val="10"/>
        <color theme="1"/>
        <rFont val="Arial"/>
        <family val="2"/>
        <charset val="238"/>
      </rPr>
      <t xml:space="preserve">Tabela nr 2 - </t>
    </r>
    <r>
      <rPr>
        <sz val="10"/>
        <color theme="1"/>
        <rFont val="Arial"/>
        <family val="2"/>
        <charset val="238"/>
      </rPr>
      <t>Wykaz rowów do odmulenia.</t>
    </r>
  </si>
  <si>
    <r>
      <rPr>
        <b/>
        <sz val="10"/>
        <color theme="1"/>
        <rFont val="Arial"/>
        <family val="2"/>
        <charset val="238"/>
      </rPr>
      <t xml:space="preserve">Tabela nr 3 - </t>
    </r>
    <r>
      <rPr>
        <sz val="10"/>
        <color theme="1"/>
        <rFont val="Arial"/>
        <family val="2"/>
        <charset val="238"/>
      </rPr>
      <t>Wykaz krzewów do karczowania.</t>
    </r>
  </si>
  <si>
    <t>Powierzchnia [ha]</t>
  </si>
  <si>
    <t>Gęstość krzewów</t>
  </si>
  <si>
    <t>mała</t>
  </si>
  <si>
    <t>średnia</t>
  </si>
  <si>
    <t>Remont krawędzi jezdni masami MMA bez obcinania krawędzi wyboju</t>
  </si>
  <si>
    <t>m²: 1951.0*5.5</t>
  </si>
  <si>
    <t>m²: 2*5.2*6.0</t>
  </si>
  <si>
    <t>m²: 1951.0*5.3</t>
  </si>
  <si>
    <t>Ułożenie warstwy wiążącej z betonu asfaltowego AC 11 W o grubości 4 cm wg PN-EN 13108-1</t>
  </si>
  <si>
    <t>Skropienie warstwy wiążącej kationową emulsją asfaltową C60 B3 ZM w ilości 0.3 kg/m²</t>
  </si>
  <si>
    <t>m²: 1951.0*5.2</t>
  </si>
  <si>
    <t>Ułożenie warstwy ścieralnej z betonu asfaltowego AC 11 S o grubości 4 cm wg PN-EN 13108-1</t>
  </si>
  <si>
    <t>Roboty ziemne - zebranie warstwy humusu o grubości 15 cm (wywóz urobku, miejsce składowania i utylizacja po stronie Wykonawcy)</t>
  </si>
  <si>
    <t>Karczowanie krzewów małej gęstości (wywóz, miejsce składowania i utylizacja po stronie Wykonawcy) - wg tabeli nr 3</t>
  </si>
  <si>
    <t>Karczowanie krzewów średniej gęstości (wywóz, miejsce składowania i utylizacja po stronie Wykonawcy) - wg tabeli nr 3</t>
  </si>
  <si>
    <t>III. ZJAZDY (wg tabeli nr 1)</t>
  </si>
  <si>
    <t>Roboty ziemne - wykopy w gruncie kat. III na głębokość do 25 cm (wywóz urobku, miejsce składowania i utylizacja po stronie Wykonawcy)</t>
  </si>
  <si>
    <t>Ułożenie warstwy odsączającej z piasku o gr.10 cm</t>
  </si>
  <si>
    <t>Podbudowa / w. odsączająca [m²]</t>
  </si>
  <si>
    <t>Skropienie podbudowy kationową emulsją asfaltową C60 B3 ZM w ilości 0.7 kg/m²</t>
  </si>
  <si>
    <t>Mechaniczne oczyszczenie istniejącej nawierzchni bitumicznej</t>
  </si>
  <si>
    <t>Ułożenie warstwy ścieralnej z betonu asfaltowego AC 11 S o grubości 5 cm wg PN-EN 13108-1</t>
  </si>
  <si>
    <t>Regulacja pionowa istniejącego krawężnika najazdowego</t>
  </si>
  <si>
    <t>IV. ROBOTY WYKOŃCZENIOWE</t>
  </si>
  <si>
    <t>Roboty ziemne - odmulenie istniejących rowów na głębokość do 40 cm (wg tabali nr 2; wywóz urobku, miejsce składowania i utylizacja po stronie Wykonawcy)</t>
  </si>
  <si>
    <t>Roboty ziemne - zebranie warstwy humusu o grubości 15 cm z poboczy (wywóz urobku, miejsce składowania i utylizacja po stronie Wykonawcy)</t>
  </si>
  <si>
    <t>m³: 2*1951.0*1.5*0.15</t>
  </si>
  <si>
    <t>m²: 2*1951.0*1.5</t>
  </si>
  <si>
    <t>Wymiana tablicy E-2a wraz ze słupkami (wielkość mała, folia odblaskowa I typu, słupki ocynkowane, wzór tablicy w załączeniu)</t>
  </si>
  <si>
    <t>Wymiana oznakowania pionowego wraz ze słupkami (wielkość średnia, folia odblaskowa I typu, słupki ocynkowane) - A-2 (+1 słupek), D-1 (+1 słupek), A-1 (+1 słupek)</t>
  </si>
  <si>
    <t>Profilowanie i zagęszczenie dna wykopu</t>
  </si>
  <si>
    <t>m²: 2*2.0*15.0</t>
  </si>
  <si>
    <t>Ułożenie obrzeża betonowego 8x25 cm na ławie betonowej z betonu C12/15 (0.04 m³/mb) - 2*(2.0+2.0+15.0)</t>
  </si>
  <si>
    <t>Ułożenie krawężnika drogowego betonowego 15x30 cm na ławie betonowej z oporem z betonu C12/15 (0.0575 m³/mb) - 2*15.0</t>
  </si>
  <si>
    <t>Ułożenie nawierzchni z kostki betonowej szarej o grubości 6 cm  na podsypce cementowo-piaskowej 1:4 o gr. 4 cm i warstwie odsączającej z piasku o grubości 15 cm</t>
  </si>
  <si>
    <t>Roboty ziemne - wykopy w gruncie kat III na głębokość do 10 cm - pod perony (wywóz urobku, miejsce składowania i utylizacja po stronie Wykonawcy)</t>
  </si>
  <si>
    <t>m³: 0.1*2*2.0*15.0</t>
  </si>
  <si>
    <t>Oczyszczenie przepust z rur betonowych o śrenicy 400 mm</t>
  </si>
  <si>
    <t>Regulacja pionowa istniejącej nawierzchni z kostki betonowej o gr. 8 cm</t>
  </si>
  <si>
    <t>Przebudowa drogi powiatowej nr 1944C Zalesie - Górki Dąbskie od km 6+986 do km 8+937 (1951 mb)</t>
  </si>
  <si>
    <t>PRZEDMIAR ROBÓT -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</si>
</sst>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0"/>
    <numFmt numFmtId="166" formatCode="0\+000"/>
    <numFmt numFmtId="167" formatCode="#,##0.0"/>
    <numFmt numFmtId="168" formatCode="#,##0.0000"/>
  </numFmts>
  <fonts count="9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16" applyNumberFormat="0" applyAlignment="0" applyProtection="0"/>
  </cellStyleXfs>
  <cellXfs count="104">
    <xf numFmtId="0" fontId="0" fillId="0" borderId="0" xfId="0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2" borderId="9" xfId="1" applyBorder="1" applyAlignment="1">
      <alignment horizontal="center" vertical="center"/>
    </xf>
    <xf numFmtId="0" fontId="6" fillId="2" borderId="9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2" borderId="9" xfId="1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4" borderId="16" xfId="3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0" xfId="0" applyNumberFormat="1"/>
    <xf numFmtId="167" fontId="7" fillId="3" borderId="0" xfId="2" applyNumberFormat="1"/>
    <xf numFmtId="167" fontId="8" fillId="4" borderId="16" xfId="3" applyNumberForma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0" fontId="2" fillId="2" borderId="8" xfId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5" xfId="0" applyBorder="1"/>
  </cellXfs>
  <cellStyles count="4">
    <cellStyle name="40% - akcent 3" xfId="1" builtinId="39"/>
    <cellStyle name="Dobre" xfId="2" builtinId="26"/>
    <cellStyle name="Komórka zaznaczona" xfId="3" builtinId="2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W203"/>
  <sheetViews>
    <sheetView tabSelected="1" workbookViewId="0">
      <selection activeCell="B2" sqref="B2:F3"/>
    </sheetView>
  </sheetViews>
  <sheetFormatPr defaultRowHeight="15.95" customHeight="1" x14ac:dyDescent="0.2"/>
  <cols>
    <col min="2" max="2" width="7.7109375" customWidth="1"/>
    <col min="3" max="3" width="10.42578125" customWidth="1"/>
    <col min="4" max="4" width="68.5703125" customWidth="1"/>
    <col min="5" max="5" width="7.42578125" customWidth="1"/>
    <col min="6" max="6" width="8" customWidth="1"/>
  </cols>
  <sheetData>
    <row r="2" spans="2:23" ht="15.95" customHeight="1" x14ac:dyDescent="0.2">
      <c r="B2" s="89" t="s">
        <v>143</v>
      </c>
      <c r="C2" s="89"/>
      <c r="D2" s="89"/>
      <c r="E2" s="89"/>
      <c r="F2" s="89"/>
    </row>
    <row r="3" spans="2:23" ht="15.95" customHeight="1" x14ac:dyDescent="0.2">
      <c r="B3" s="89"/>
      <c r="C3" s="89"/>
      <c r="D3" s="89"/>
      <c r="E3" s="89"/>
      <c r="F3" s="89"/>
    </row>
    <row r="4" spans="2:23" ht="15.95" customHeight="1" x14ac:dyDescent="0.2">
      <c r="B4" s="94" t="s">
        <v>142</v>
      </c>
      <c r="C4" s="94"/>
      <c r="D4" s="94"/>
      <c r="E4" s="94"/>
      <c r="F4" s="94"/>
    </row>
    <row r="5" spans="2:23" ht="15.95" customHeight="1" thickBot="1" x14ac:dyDescent="0.25">
      <c r="B5" s="94"/>
      <c r="C5" s="94"/>
      <c r="D5" s="94"/>
      <c r="E5" s="94"/>
      <c r="F5" s="94"/>
    </row>
    <row r="6" spans="2:23" ht="15.95" customHeight="1" thickBot="1" x14ac:dyDescent="0.25">
      <c r="B6" s="90"/>
      <c r="C6" s="90"/>
      <c r="D6" s="90"/>
      <c r="E6" s="90"/>
      <c r="F6" s="90"/>
      <c r="M6" s="8"/>
      <c r="N6" s="8"/>
      <c r="O6" s="13" t="s">
        <v>19</v>
      </c>
      <c r="P6" s="20" t="s">
        <v>9</v>
      </c>
      <c r="Q6" s="17">
        <v>100</v>
      </c>
    </row>
    <row r="7" spans="2:23" ht="18" customHeight="1" x14ac:dyDescent="0.2">
      <c r="B7" s="91" t="s">
        <v>0</v>
      </c>
      <c r="C7" s="92" t="s">
        <v>1</v>
      </c>
      <c r="D7" s="6" t="s">
        <v>2</v>
      </c>
      <c r="E7" s="91" t="s">
        <v>3</v>
      </c>
      <c r="F7" s="91" t="s">
        <v>4</v>
      </c>
      <c r="M7" s="82"/>
      <c r="N7" s="82"/>
      <c r="O7" s="14" t="s">
        <v>16</v>
      </c>
      <c r="P7" s="2"/>
      <c r="Q7" s="16"/>
    </row>
    <row r="8" spans="2:23" ht="18" customHeight="1" thickBot="1" x14ac:dyDescent="0.25">
      <c r="B8" s="91"/>
      <c r="C8" s="93"/>
      <c r="D8" s="7" t="s">
        <v>5</v>
      </c>
      <c r="E8" s="91"/>
      <c r="F8" s="91"/>
      <c r="M8" s="83"/>
      <c r="N8" s="83"/>
      <c r="O8" s="4" t="s">
        <v>17</v>
      </c>
      <c r="P8" s="3" t="s">
        <v>8</v>
      </c>
      <c r="Q8" s="15">
        <v>4</v>
      </c>
    </row>
    <row r="9" spans="2:23" ht="18" customHeight="1" thickBot="1" x14ac:dyDescent="0.25">
      <c r="B9" s="5">
        <v>1</v>
      </c>
      <c r="C9" s="5">
        <v>2</v>
      </c>
      <c r="D9" s="5">
        <v>3</v>
      </c>
      <c r="E9" s="5">
        <v>4</v>
      </c>
      <c r="F9" s="5">
        <v>5</v>
      </c>
      <c r="M9" s="8"/>
      <c r="N9" s="8"/>
      <c r="O9" s="13" t="s">
        <v>13</v>
      </c>
      <c r="P9" s="20" t="s">
        <v>9</v>
      </c>
      <c r="Q9" s="17">
        <v>100</v>
      </c>
    </row>
    <row r="10" spans="2:23" ht="18" customHeight="1" thickBot="1" x14ac:dyDescent="0.25">
      <c r="B10" s="10"/>
      <c r="C10" s="10"/>
      <c r="D10" s="11" t="s">
        <v>6</v>
      </c>
      <c r="E10" s="10"/>
      <c r="F10" s="10"/>
      <c r="M10" s="8"/>
      <c r="N10" s="8"/>
      <c r="O10" s="13" t="s">
        <v>15</v>
      </c>
      <c r="P10" s="3" t="s">
        <v>8</v>
      </c>
      <c r="Q10" s="15">
        <v>9</v>
      </c>
    </row>
    <row r="11" spans="2:23" ht="18" customHeight="1" thickBot="1" x14ac:dyDescent="0.25">
      <c r="B11" s="8">
        <v>1</v>
      </c>
      <c r="C11" s="8"/>
      <c r="D11" s="9" t="s">
        <v>61</v>
      </c>
      <c r="E11" s="3" t="s">
        <v>62</v>
      </c>
      <c r="F11" s="27">
        <v>1.9510000000000001</v>
      </c>
      <c r="M11" s="8"/>
      <c r="N11" s="8"/>
      <c r="O11" s="9" t="s">
        <v>18</v>
      </c>
      <c r="P11" s="3" t="s">
        <v>7</v>
      </c>
      <c r="Q11" s="15">
        <v>39</v>
      </c>
      <c r="S11" s="8"/>
      <c r="T11" s="8"/>
      <c r="U11" s="9" t="s">
        <v>22</v>
      </c>
      <c r="V11" s="3" t="s">
        <v>12</v>
      </c>
      <c r="W11" s="15">
        <v>4</v>
      </c>
    </row>
    <row r="12" spans="2:23" ht="27" customHeight="1" thickBot="1" x14ac:dyDescent="0.25">
      <c r="B12" s="44">
        <v>2</v>
      </c>
      <c r="C12" s="44"/>
      <c r="D12" s="13" t="s">
        <v>116</v>
      </c>
      <c r="E12" s="3" t="s">
        <v>63</v>
      </c>
      <c r="F12" s="28">
        <v>0.28000000000000003</v>
      </c>
      <c r="M12" s="8"/>
      <c r="N12" s="8"/>
      <c r="O12" s="13" t="s">
        <v>20</v>
      </c>
      <c r="P12" s="3" t="s">
        <v>7</v>
      </c>
      <c r="Q12" s="15">
        <v>39</v>
      </c>
      <c r="S12" s="21"/>
      <c r="T12" s="21"/>
      <c r="U12" s="9" t="s">
        <v>36</v>
      </c>
      <c r="V12" s="8" t="s">
        <v>12</v>
      </c>
      <c r="W12" s="23">
        <v>11</v>
      </c>
    </row>
    <row r="13" spans="2:23" ht="27" customHeight="1" thickBot="1" x14ac:dyDescent="0.25">
      <c r="B13" s="44">
        <v>3</v>
      </c>
      <c r="C13" s="44"/>
      <c r="D13" s="13" t="s">
        <v>117</v>
      </c>
      <c r="E13" s="3" t="s">
        <v>63</v>
      </c>
      <c r="F13" s="28">
        <v>0.15</v>
      </c>
      <c r="M13" s="36"/>
      <c r="N13" s="36"/>
      <c r="O13" s="37"/>
      <c r="P13" s="36"/>
      <c r="Q13" s="38"/>
      <c r="S13" s="36"/>
      <c r="T13" s="36"/>
      <c r="U13" s="77"/>
      <c r="V13" s="36"/>
      <c r="W13" s="38"/>
    </row>
    <row r="14" spans="2:23" ht="18" customHeight="1" thickBot="1" x14ac:dyDescent="0.25">
      <c r="B14" s="44">
        <v>4</v>
      </c>
      <c r="C14" s="44"/>
      <c r="D14" s="13" t="s">
        <v>107</v>
      </c>
      <c r="E14" s="8" t="s">
        <v>68</v>
      </c>
      <c r="F14" s="78">
        <v>5</v>
      </c>
    </row>
    <row r="15" spans="2:23" ht="18" customHeight="1" x14ac:dyDescent="0.2">
      <c r="B15" s="82">
        <v>5</v>
      </c>
      <c r="C15" s="82"/>
      <c r="D15" s="14" t="s">
        <v>69</v>
      </c>
      <c r="E15" s="2"/>
      <c r="F15" s="1"/>
    </row>
    <row r="16" spans="2:23" ht="18" customHeight="1" thickBot="1" x14ac:dyDescent="0.25">
      <c r="B16" s="83"/>
      <c r="C16" s="83"/>
      <c r="D16" s="4" t="s">
        <v>108</v>
      </c>
      <c r="E16" s="3" t="s">
        <v>7</v>
      </c>
      <c r="F16" s="15">
        <v>10731</v>
      </c>
    </row>
    <row r="17" spans="2:23" ht="18" customHeight="1" thickBot="1" x14ac:dyDescent="0.25">
      <c r="B17" s="10"/>
      <c r="C17" s="10"/>
      <c r="D17" s="11" t="s">
        <v>67</v>
      </c>
      <c r="E17" s="10"/>
      <c r="F17" s="10"/>
      <c r="S17" s="41"/>
      <c r="T17" s="41"/>
      <c r="U17" s="14" t="s">
        <v>35</v>
      </c>
      <c r="V17" s="2"/>
      <c r="W17" s="16"/>
    </row>
    <row r="18" spans="2:23" ht="27" customHeight="1" thickBot="1" x14ac:dyDescent="0.25">
      <c r="B18" s="82">
        <v>6</v>
      </c>
      <c r="C18" s="82"/>
      <c r="D18" s="14" t="s">
        <v>70</v>
      </c>
      <c r="E18" s="12"/>
      <c r="F18" s="18"/>
      <c r="M18" s="87"/>
      <c r="N18" s="82"/>
      <c r="O18" s="84" t="s">
        <v>21</v>
      </c>
      <c r="P18" s="12" t="s">
        <v>7</v>
      </c>
      <c r="Q18" s="18">
        <v>180</v>
      </c>
      <c r="S18" s="42"/>
      <c r="T18" s="42"/>
      <c r="U18" s="19" t="s">
        <v>23</v>
      </c>
      <c r="V18" s="3" t="s">
        <v>7</v>
      </c>
      <c r="W18" s="15">
        <v>2223</v>
      </c>
    </row>
    <row r="19" spans="2:23" ht="18" customHeight="1" thickBot="1" x14ac:dyDescent="0.25">
      <c r="B19" s="83"/>
      <c r="C19" s="83"/>
      <c r="D19" s="4" t="s">
        <v>109</v>
      </c>
      <c r="E19" s="3" t="s">
        <v>7</v>
      </c>
      <c r="F19" s="30">
        <v>62</v>
      </c>
      <c r="M19" s="88"/>
      <c r="N19" s="83"/>
      <c r="O19" s="85"/>
      <c r="P19" s="20" t="s">
        <v>8</v>
      </c>
      <c r="Q19" s="17">
        <v>18</v>
      </c>
      <c r="S19" s="41"/>
      <c r="T19" s="41"/>
      <c r="U19" s="14" t="s">
        <v>24</v>
      </c>
      <c r="V19" s="2"/>
      <c r="W19" s="16"/>
    </row>
    <row r="20" spans="2:23" ht="27" customHeight="1" x14ac:dyDescent="0.2">
      <c r="B20" s="82">
        <v>7</v>
      </c>
      <c r="C20" s="82"/>
      <c r="D20" s="14" t="s">
        <v>71</v>
      </c>
      <c r="E20" s="12"/>
      <c r="F20" s="18"/>
      <c r="M20" s="36"/>
      <c r="N20" s="36"/>
      <c r="O20" s="37"/>
      <c r="P20" s="36"/>
      <c r="Q20" s="38"/>
      <c r="S20" s="86"/>
      <c r="T20" s="86"/>
      <c r="U20" s="29"/>
      <c r="V20" s="31"/>
      <c r="W20" s="39"/>
    </row>
    <row r="21" spans="2:23" ht="18" customHeight="1" thickBot="1" x14ac:dyDescent="0.25">
      <c r="B21" s="83"/>
      <c r="C21" s="83"/>
      <c r="D21" s="4" t="s">
        <v>110</v>
      </c>
      <c r="E21" s="3" t="s">
        <v>7</v>
      </c>
      <c r="F21" s="17">
        <v>10340</v>
      </c>
      <c r="M21" s="36"/>
      <c r="N21" s="36"/>
      <c r="O21" s="37"/>
      <c r="P21" s="36"/>
      <c r="Q21" s="38"/>
      <c r="S21" s="86"/>
      <c r="T21" s="86"/>
      <c r="U21" s="29"/>
      <c r="V21" s="31"/>
      <c r="W21" s="39"/>
    </row>
    <row r="22" spans="2:23" ht="27.75" customHeight="1" thickBot="1" x14ac:dyDescent="0.25">
      <c r="B22" s="8">
        <v>8</v>
      </c>
      <c r="C22" s="8"/>
      <c r="D22" s="13" t="s">
        <v>111</v>
      </c>
      <c r="E22" s="3" t="s">
        <v>7</v>
      </c>
      <c r="F22" s="15">
        <v>10340</v>
      </c>
      <c r="M22" s="36"/>
      <c r="N22" s="36"/>
      <c r="O22" s="37"/>
      <c r="P22" s="36"/>
      <c r="Q22" s="38"/>
      <c r="S22" s="45"/>
      <c r="T22" s="45"/>
      <c r="U22" s="29"/>
      <c r="V22" s="45"/>
      <c r="W22" s="39"/>
    </row>
    <row r="23" spans="2:23" ht="27" customHeight="1" x14ac:dyDescent="0.2">
      <c r="B23" s="82">
        <v>9</v>
      </c>
      <c r="C23" s="82"/>
      <c r="D23" s="14" t="s">
        <v>112</v>
      </c>
      <c r="E23" s="12"/>
      <c r="F23" s="18"/>
      <c r="M23" s="36"/>
      <c r="N23" s="36"/>
      <c r="O23" s="37"/>
      <c r="P23" s="36"/>
      <c r="Q23" s="38"/>
      <c r="S23" s="45"/>
      <c r="T23" s="45"/>
      <c r="U23" s="29"/>
      <c r="V23" s="45"/>
      <c r="W23" s="39"/>
    </row>
    <row r="24" spans="2:23" ht="18" customHeight="1" thickBot="1" x14ac:dyDescent="0.25">
      <c r="B24" s="83"/>
      <c r="C24" s="83"/>
      <c r="D24" s="4" t="s">
        <v>113</v>
      </c>
      <c r="E24" s="3" t="s">
        <v>7</v>
      </c>
      <c r="F24" s="17">
        <v>10145</v>
      </c>
      <c r="M24" s="36"/>
      <c r="N24" s="36"/>
      <c r="O24" s="37"/>
      <c r="P24" s="36"/>
      <c r="Q24" s="38"/>
      <c r="S24" s="45"/>
      <c r="T24" s="45"/>
      <c r="U24" s="29"/>
      <c r="V24" s="45"/>
      <c r="W24" s="39"/>
    </row>
    <row r="25" spans="2:23" ht="27.75" customHeight="1" thickBot="1" x14ac:dyDescent="0.25">
      <c r="B25" s="8">
        <v>10</v>
      </c>
      <c r="C25" s="8"/>
      <c r="D25" s="13" t="s">
        <v>114</v>
      </c>
      <c r="E25" s="3" t="s">
        <v>7</v>
      </c>
      <c r="F25" s="15">
        <v>10145</v>
      </c>
      <c r="S25" s="42"/>
      <c r="T25" s="42"/>
      <c r="U25" s="4" t="s">
        <v>25</v>
      </c>
      <c r="V25" s="22" t="s">
        <v>9</v>
      </c>
      <c r="W25" s="17">
        <v>1248</v>
      </c>
    </row>
    <row r="26" spans="2:23" ht="18" customHeight="1" thickBot="1" x14ac:dyDescent="0.25">
      <c r="B26" s="10"/>
      <c r="C26" s="10"/>
      <c r="D26" s="11" t="s">
        <v>118</v>
      </c>
      <c r="E26" s="10"/>
      <c r="F26" s="34"/>
      <c r="S26" s="8"/>
      <c r="T26" s="8"/>
      <c r="U26" s="13" t="s">
        <v>26</v>
      </c>
      <c r="V26" s="3" t="s">
        <v>7</v>
      </c>
      <c r="W26" s="15">
        <v>1622</v>
      </c>
    </row>
    <row r="27" spans="2:23" ht="27" customHeight="1" thickBot="1" x14ac:dyDescent="0.25">
      <c r="B27" s="44">
        <v>11</v>
      </c>
      <c r="C27" s="44"/>
      <c r="D27" s="13" t="s">
        <v>115</v>
      </c>
      <c r="E27" s="8" t="s">
        <v>8</v>
      </c>
      <c r="F27" s="23">
        <v>140</v>
      </c>
      <c r="S27" s="8"/>
      <c r="T27" s="8"/>
      <c r="U27" s="13"/>
      <c r="V27" s="3"/>
      <c r="W27" s="15"/>
    </row>
    <row r="28" spans="2:23" ht="27" customHeight="1" thickBot="1" x14ac:dyDescent="0.25">
      <c r="B28" s="44">
        <v>12</v>
      </c>
      <c r="C28" s="44"/>
      <c r="D28" s="13" t="s">
        <v>119</v>
      </c>
      <c r="E28" s="8" t="s">
        <v>8</v>
      </c>
      <c r="F28" s="23">
        <v>233</v>
      </c>
      <c r="S28" s="8"/>
      <c r="T28" s="8"/>
      <c r="U28" s="13"/>
      <c r="V28" s="3"/>
      <c r="W28" s="15"/>
    </row>
    <row r="29" spans="2:23" ht="18" customHeight="1" thickBot="1" x14ac:dyDescent="0.25">
      <c r="B29" s="44">
        <v>13</v>
      </c>
      <c r="C29" s="44"/>
      <c r="D29" s="13" t="s">
        <v>133</v>
      </c>
      <c r="E29" s="3" t="s">
        <v>7</v>
      </c>
      <c r="F29" s="23">
        <v>930</v>
      </c>
      <c r="S29" s="8"/>
      <c r="T29" s="8"/>
      <c r="U29" s="13"/>
      <c r="V29" s="3"/>
      <c r="W29" s="15"/>
    </row>
    <row r="30" spans="2:23" ht="18" customHeight="1" thickBot="1" x14ac:dyDescent="0.25">
      <c r="B30" s="44">
        <v>14</v>
      </c>
      <c r="C30" s="44"/>
      <c r="D30" s="13" t="s">
        <v>120</v>
      </c>
      <c r="E30" s="3" t="s">
        <v>7</v>
      </c>
      <c r="F30" s="23">
        <v>930</v>
      </c>
      <c r="S30" s="8"/>
      <c r="T30" s="8"/>
      <c r="U30" s="13"/>
      <c r="V30" s="3"/>
      <c r="W30" s="15"/>
    </row>
    <row r="31" spans="2:23" ht="27" customHeight="1" thickBot="1" x14ac:dyDescent="0.25">
      <c r="B31" s="44">
        <v>15</v>
      </c>
      <c r="C31" s="44"/>
      <c r="D31" s="13" t="s">
        <v>57</v>
      </c>
      <c r="E31" s="3" t="s">
        <v>7</v>
      </c>
      <c r="F31" s="23">
        <v>930</v>
      </c>
      <c r="S31" s="8"/>
      <c r="T31" s="8"/>
      <c r="U31" s="13"/>
      <c r="V31" s="3"/>
      <c r="W31" s="15"/>
    </row>
    <row r="32" spans="2:23" ht="18" customHeight="1" thickBot="1" x14ac:dyDescent="0.25">
      <c r="B32" s="44">
        <v>16</v>
      </c>
      <c r="C32" s="44"/>
      <c r="D32" s="13" t="s">
        <v>122</v>
      </c>
      <c r="E32" s="3" t="s">
        <v>7</v>
      </c>
      <c r="F32" s="23">
        <v>930</v>
      </c>
      <c r="S32" s="8"/>
      <c r="T32" s="8"/>
      <c r="U32" s="13"/>
      <c r="V32" s="3"/>
      <c r="W32" s="15"/>
    </row>
    <row r="33" spans="2:23" ht="18" customHeight="1" thickBot="1" x14ac:dyDescent="0.25">
      <c r="B33" s="46">
        <v>17</v>
      </c>
      <c r="C33" s="46"/>
      <c r="D33" s="13" t="s">
        <v>123</v>
      </c>
      <c r="E33" s="3" t="s">
        <v>7</v>
      </c>
      <c r="F33" s="23">
        <v>113</v>
      </c>
      <c r="S33" s="8"/>
      <c r="T33" s="8"/>
      <c r="U33" s="13"/>
      <c r="V33" s="3"/>
      <c r="W33" s="15"/>
    </row>
    <row r="34" spans="2:23" ht="27" customHeight="1" thickBot="1" x14ac:dyDescent="0.25">
      <c r="B34" s="46">
        <v>18</v>
      </c>
      <c r="C34" s="46"/>
      <c r="D34" s="13" t="s">
        <v>71</v>
      </c>
      <c r="E34" s="3" t="s">
        <v>7</v>
      </c>
      <c r="F34" s="23">
        <v>113</v>
      </c>
      <c r="S34" s="8"/>
      <c r="T34" s="8"/>
      <c r="U34" s="13"/>
      <c r="V34" s="3"/>
      <c r="W34" s="15"/>
    </row>
    <row r="35" spans="2:23" ht="27" customHeight="1" thickBot="1" x14ac:dyDescent="0.25">
      <c r="B35" s="46">
        <v>19</v>
      </c>
      <c r="C35" s="46"/>
      <c r="D35" s="13" t="s">
        <v>124</v>
      </c>
      <c r="E35" s="3" t="s">
        <v>7</v>
      </c>
      <c r="F35" s="23">
        <v>1043</v>
      </c>
      <c r="S35" s="8"/>
      <c r="T35" s="8"/>
      <c r="U35" s="13"/>
      <c r="V35" s="3"/>
      <c r="W35" s="15"/>
    </row>
    <row r="36" spans="2:23" ht="18" customHeight="1" thickBot="1" x14ac:dyDescent="0.25">
      <c r="B36" s="46">
        <v>20</v>
      </c>
      <c r="C36" s="46"/>
      <c r="D36" s="13" t="s">
        <v>141</v>
      </c>
      <c r="E36" s="3" t="s">
        <v>7</v>
      </c>
      <c r="F36" s="23">
        <v>40</v>
      </c>
      <c r="S36" s="8"/>
      <c r="T36" s="8"/>
      <c r="U36" s="13"/>
      <c r="V36" s="3"/>
      <c r="W36" s="15"/>
    </row>
    <row r="37" spans="2:23" ht="18" customHeight="1" thickBot="1" x14ac:dyDescent="0.25">
      <c r="B37" s="44">
        <v>21</v>
      </c>
      <c r="C37" s="44"/>
      <c r="D37" s="13" t="s">
        <v>125</v>
      </c>
      <c r="E37" s="8" t="s">
        <v>9</v>
      </c>
      <c r="F37" s="23">
        <v>12</v>
      </c>
      <c r="S37" s="8"/>
      <c r="T37" s="8"/>
      <c r="U37" s="13"/>
      <c r="V37" s="3"/>
      <c r="W37" s="15"/>
    </row>
    <row r="38" spans="2:23" ht="18" customHeight="1" thickBot="1" x14ac:dyDescent="0.25">
      <c r="B38" s="79"/>
      <c r="C38" s="79"/>
      <c r="D38" s="11" t="s">
        <v>126</v>
      </c>
      <c r="E38" s="10"/>
      <c r="F38" s="34"/>
      <c r="S38" s="8"/>
      <c r="T38" s="8"/>
      <c r="U38" s="13"/>
      <c r="V38" s="3"/>
      <c r="W38" s="15"/>
    </row>
    <row r="39" spans="2:23" ht="27" customHeight="1" thickBot="1" x14ac:dyDescent="0.25">
      <c r="B39" s="8">
        <v>22</v>
      </c>
      <c r="C39" s="8"/>
      <c r="D39" s="13" t="s">
        <v>127</v>
      </c>
      <c r="E39" s="8" t="s">
        <v>8</v>
      </c>
      <c r="F39" s="23">
        <v>1637</v>
      </c>
      <c r="S39" s="8"/>
      <c r="T39" s="8"/>
      <c r="U39" s="13" t="s">
        <v>27</v>
      </c>
      <c r="V39" s="3" t="s">
        <v>7</v>
      </c>
      <c r="W39" s="15">
        <v>1622</v>
      </c>
    </row>
    <row r="40" spans="2:23" ht="27" customHeight="1" x14ac:dyDescent="0.2">
      <c r="B40" s="86">
        <v>23</v>
      </c>
      <c r="C40" s="86"/>
      <c r="D40" s="14" t="s">
        <v>128</v>
      </c>
      <c r="E40" s="2"/>
      <c r="F40" s="35"/>
      <c r="S40" s="86"/>
      <c r="T40" s="86"/>
      <c r="U40" s="29"/>
      <c r="V40" s="43"/>
      <c r="W40" s="39"/>
    </row>
    <row r="41" spans="2:23" ht="18" customHeight="1" thickBot="1" x14ac:dyDescent="0.25">
      <c r="B41" s="83"/>
      <c r="C41" s="83"/>
      <c r="D41" s="4" t="s">
        <v>129</v>
      </c>
      <c r="E41" s="3" t="s">
        <v>8</v>
      </c>
      <c r="F41" s="33">
        <v>878</v>
      </c>
      <c r="S41" s="86"/>
      <c r="T41" s="86"/>
      <c r="U41" s="29"/>
      <c r="V41" s="43"/>
      <c r="W41" s="39"/>
    </row>
    <row r="42" spans="2:23" ht="27" customHeight="1" x14ac:dyDescent="0.2">
      <c r="B42" s="82">
        <v>24</v>
      </c>
      <c r="C42" s="82"/>
      <c r="D42" s="14" t="s">
        <v>72</v>
      </c>
      <c r="E42" s="12"/>
      <c r="F42" s="18"/>
      <c r="S42" s="86"/>
      <c r="T42" s="86"/>
      <c r="U42" s="29"/>
      <c r="V42" s="43"/>
      <c r="W42" s="39"/>
    </row>
    <row r="43" spans="2:23" ht="18" customHeight="1" thickBot="1" x14ac:dyDescent="0.25">
      <c r="B43" s="83"/>
      <c r="C43" s="83"/>
      <c r="D43" s="4" t="s">
        <v>130</v>
      </c>
      <c r="E43" s="3" t="s">
        <v>7</v>
      </c>
      <c r="F43" s="17">
        <v>5853</v>
      </c>
      <c r="S43" s="86"/>
      <c r="T43" s="86"/>
      <c r="U43" s="29"/>
      <c r="V43" s="43"/>
      <c r="W43" s="39"/>
    </row>
    <row r="44" spans="2:23" ht="27" customHeight="1" thickBot="1" x14ac:dyDescent="0.25">
      <c r="B44" s="8">
        <v>25</v>
      </c>
      <c r="C44" s="8"/>
      <c r="D44" s="13" t="s">
        <v>131</v>
      </c>
      <c r="E44" s="3" t="s">
        <v>12</v>
      </c>
      <c r="F44" s="23">
        <v>1</v>
      </c>
      <c r="S44" s="32"/>
      <c r="T44" s="32"/>
      <c r="U44" s="4" t="s">
        <v>32</v>
      </c>
      <c r="V44" s="3" t="s">
        <v>7</v>
      </c>
      <c r="W44" s="17">
        <v>11</v>
      </c>
    </row>
    <row r="45" spans="2:23" ht="42" customHeight="1" thickBot="1" x14ac:dyDescent="0.25">
      <c r="B45" s="8">
        <v>26</v>
      </c>
      <c r="C45" s="8"/>
      <c r="D45" s="13" t="s">
        <v>132</v>
      </c>
      <c r="E45" s="3" t="s">
        <v>14</v>
      </c>
      <c r="F45" s="23">
        <v>3</v>
      </c>
      <c r="S45" s="47"/>
      <c r="T45" s="47"/>
      <c r="U45" s="81"/>
      <c r="V45" s="3"/>
      <c r="W45" s="17"/>
    </row>
    <row r="46" spans="2:23" ht="27" customHeight="1" thickBot="1" x14ac:dyDescent="0.25">
      <c r="B46" s="86">
        <v>27</v>
      </c>
      <c r="C46" s="86"/>
      <c r="D46" s="14" t="s">
        <v>138</v>
      </c>
      <c r="E46" s="2"/>
      <c r="F46" s="35"/>
      <c r="S46" s="47"/>
      <c r="T46" s="47"/>
      <c r="U46" s="81"/>
      <c r="V46" s="3"/>
      <c r="W46" s="17"/>
    </row>
    <row r="47" spans="2:23" ht="18" customHeight="1" thickBot="1" x14ac:dyDescent="0.25">
      <c r="B47" s="83"/>
      <c r="C47" s="83"/>
      <c r="D47" s="4" t="s">
        <v>139</v>
      </c>
      <c r="E47" s="3" t="s">
        <v>8</v>
      </c>
      <c r="F47" s="33">
        <v>6</v>
      </c>
      <c r="S47" s="8"/>
      <c r="T47" s="8"/>
      <c r="U47" s="13" t="s">
        <v>33</v>
      </c>
      <c r="V47" s="3" t="s">
        <v>9</v>
      </c>
      <c r="W47" s="15">
        <v>17</v>
      </c>
    </row>
    <row r="48" spans="2:23" ht="18" customHeight="1" thickBot="1" x14ac:dyDescent="0.25">
      <c r="B48" s="82">
        <v>28</v>
      </c>
      <c r="C48" s="82"/>
      <c r="D48" s="14" t="s">
        <v>133</v>
      </c>
      <c r="E48" s="12"/>
      <c r="F48" s="18"/>
      <c r="S48" s="8"/>
      <c r="T48" s="8"/>
      <c r="U48" s="13"/>
      <c r="V48" s="3"/>
      <c r="W48" s="15"/>
    </row>
    <row r="49" spans="2:23" ht="18" customHeight="1" thickBot="1" x14ac:dyDescent="0.25">
      <c r="B49" s="83"/>
      <c r="C49" s="83"/>
      <c r="D49" s="4" t="s">
        <v>134</v>
      </c>
      <c r="E49" s="3" t="s">
        <v>7</v>
      </c>
      <c r="F49" s="17">
        <v>60</v>
      </c>
      <c r="S49" s="8"/>
      <c r="T49" s="8"/>
      <c r="U49" s="13"/>
      <c r="V49" s="3"/>
      <c r="W49" s="15"/>
    </row>
    <row r="50" spans="2:23" ht="27" customHeight="1" thickBot="1" x14ac:dyDescent="0.25">
      <c r="B50" s="8">
        <v>29</v>
      </c>
      <c r="C50" s="8"/>
      <c r="D50" s="13" t="s">
        <v>135</v>
      </c>
      <c r="E50" s="8" t="s">
        <v>9</v>
      </c>
      <c r="F50" s="23">
        <v>38</v>
      </c>
      <c r="S50" s="8"/>
      <c r="T50" s="8"/>
      <c r="U50" s="13"/>
      <c r="V50" s="3"/>
      <c r="W50" s="15"/>
    </row>
    <row r="51" spans="2:23" ht="27" customHeight="1" thickBot="1" x14ac:dyDescent="0.25">
      <c r="B51" s="8">
        <v>30</v>
      </c>
      <c r="C51" s="8"/>
      <c r="D51" s="13" t="s">
        <v>136</v>
      </c>
      <c r="E51" s="8" t="s">
        <v>9</v>
      </c>
      <c r="F51" s="23">
        <v>30</v>
      </c>
      <c r="S51" s="8"/>
      <c r="T51" s="8"/>
      <c r="U51" s="13"/>
      <c r="V51" s="3"/>
      <c r="W51" s="15"/>
    </row>
    <row r="52" spans="2:23" ht="42.75" customHeight="1" thickBot="1" x14ac:dyDescent="0.25">
      <c r="B52" s="8">
        <v>31</v>
      </c>
      <c r="C52" s="8"/>
      <c r="D52" s="13" t="s">
        <v>137</v>
      </c>
      <c r="E52" s="8" t="s">
        <v>7</v>
      </c>
      <c r="F52" s="23">
        <v>60</v>
      </c>
      <c r="S52" s="8"/>
      <c r="T52" s="8"/>
      <c r="U52" s="13"/>
      <c r="V52" s="3"/>
      <c r="W52" s="15"/>
    </row>
    <row r="53" spans="2:23" ht="18" customHeight="1" thickBot="1" x14ac:dyDescent="0.25">
      <c r="B53" s="8">
        <v>32</v>
      </c>
      <c r="C53" s="8"/>
      <c r="D53" s="13" t="s">
        <v>140</v>
      </c>
      <c r="E53" s="8" t="s">
        <v>9</v>
      </c>
      <c r="F53" s="23">
        <v>10</v>
      </c>
      <c r="S53" s="8"/>
      <c r="T53" s="8"/>
      <c r="U53" s="13"/>
      <c r="V53" s="3"/>
      <c r="W53" s="15"/>
    </row>
    <row r="54" spans="2:23" ht="27" customHeight="1" thickBot="1" x14ac:dyDescent="0.25">
      <c r="S54" s="8"/>
      <c r="T54" s="8"/>
      <c r="U54" s="13" t="s">
        <v>28</v>
      </c>
      <c r="V54" s="3" t="s">
        <v>7</v>
      </c>
      <c r="W54" s="15">
        <v>78</v>
      </c>
    </row>
    <row r="55" spans="2:23" ht="25.5" customHeight="1" thickBot="1" x14ac:dyDescent="0.25">
      <c r="E55" s="97" t="s">
        <v>64</v>
      </c>
      <c r="F55" s="98"/>
      <c r="G55" s="40">
        <f>ROUND(SUM(G14:G54),2)</f>
        <v>0</v>
      </c>
      <c r="S55" s="8"/>
      <c r="T55" s="8"/>
      <c r="U55" s="13" t="s">
        <v>11</v>
      </c>
      <c r="V55" s="3" t="s">
        <v>7</v>
      </c>
      <c r="W55" s="15">
        <v>78</v>
      </c>
    </row>
    <row r="56" spans="2:23" ht="18" customHeight="1" thickBot="1" x14ac:dyDescent="0.25">
      <c r="E56" s="95" t="s">
        <v>65</v>
      </c>
      <c r="F56" s="96"/>
      <c r="G56" s="40">
        <f>ROUND(G55*0.23,2)</f>
        <v>0</v>
      </c>
      <c r="S56" s="82"/>
      <c r="T56" s="82"/>
      <c r="U56" s="14" t="s">
        <v>29</v>
      </c>
      <c r="V56" s="12"/>
      <c r="W56" s="18"/>
    </row>
    <row r="57" spans="2:23" ht="27" customHeight="1" thickBot="1" x14ac:dyDescent="0.25">
      <c r="E57" s="97" t="s">
        <v>66</v>
      </c>
      <c r="F57" s="98"/>
      <c r="G57" s="40">
        <f>ROUND(1.23*G55,2)</f>
        <v>0</v>
      </c>
      <c r="S57" s="83"/>
      <c r="T57" s="83"/>
      <c r="U57" s="4" t="s">
        <v>30</v>
      </c>
      <c r="V57" s="22" t="s">
        <v>9</v>
      </c>
      <c r="W57" s="17">
        <v>17</v>
      </c>
    </row>
    <row r="58" spans="2:23" ht="18" customHeight="1" thickBot="1" x14ac:dyDescent="0.25">
      <c r="S58" s="8"/>
      <c r="T58" s="8"/>
      <c r="U58" s="13" t="s">
        <v>34</v>
      </c>
      <c r="V58" s="3" t="s">
        <v>12</v>
      </c>
      <c r="W58" s="15">
        <v>4</v>
      </c>
    </row>
    <row r="59" spans="2:23" ht="27" customHeight="1" thickBot="1" x14ac:dyDescent="0.25">
      <c r="S59" s="10"/>
      <c r="T59" s="10"/>
      <c r="U59" s="11" t="s">
        <v>10</v>
      </c>
      <c r="V59" s="10"/>
      <c r="W59" s="10"/>
    </row>
    <row r="60" spans="2:23" ht="27" customHeight="1" x14ac:dyDescent="0.2">
      <c r="S60" s="82"/>
      <c r="T60" s="82"/>
      <c r="U60" s="14" t="s">
        <v>37</v>
      </c>
      <c r="V60" s="12"/>
      <c r="W60" s="18"/>
    </row>
    <row r="61" spans="2:23" ht="18" customHeight="1" thickBot="1" x14ac:dyDescent="0.25">
      <c r="S61" s="83"/>
      <c r="T61" s="83"/>
      <c r="U61" s="4" t="s">
        <v>38</v>
      </c>
      <c r="V61" s="22" t="s">
        <v>9</v>
      </c>
      <c r="W61" s="17">
        <v>170</v>
      </c>
    </row>
    <row r="62" spans="2:23" ht="39.75" customHeight="1" thickBot="1" x14ac:dyDescent="0.25">
      <c r="S62" s="8"/>
      <c r="T62" s="8"/>
      <c r="U62" s="13" t="s">
        <v>39</v>
      </c>
      <c r="V62" s="3" t="s">
        <v>14</v>
      </c>
      <c r="W62" s="15">
        <v>15</v>
      </c>
    </row>
    <row r="63" spans="2:23" ht="18" customHeight="1" thickBot="1" x14ac:dyDescent="0.25">
      <c r="S63" s="8"/>
      <c r="T63" s="8"/>
      <c r="U63" s="13" t="s">
        <v>40</v>
      </c>
      <c r="V63" s="3" t="s">
        <v>14</v>
      </c>
      <c r="W63" s="15">
        <v>1</v>
      </c>
    </row>
    <row r="64" spans="2:23" ht="27" customHeight="1" x14ac:dyDescent="0.2">
      <c r="S64" s="82"/>
      <c r="T64" s="82"/>
      <c r="U64" s="14" t="s">
        <v>41</v>
      </c>
      <c r="V64" s="12"/>
      <c r="W64" s="18"/>
    </row>
    <row r="65" spans="19:23" ht="18" customHeight="1" thickBot="1" x14ac:dyDescent="0.25">
      <c r="S65" s="83"/>
      <c r="T65" s="83"/>
      <c r="U65" s="4" t="s">
        <v>42</v>
      </c>
      <c r="V65" s="3" t="s">
        <v>7</v>
      </c>
      <c r="W65" s="17">
        <v>24</v>
      </c>
    </row>
    <row r="66" spans="19:23" ht="18" customHeight="1" x14ac:dyDescent="0.2">
      <c r="S66" s="82"/>
      <c r="T66" s="82"/>
      <c r="U66" s="14" t="s">
        <v>43</v>
      </c>
      <c r="V66" s="12"/>
      <c r="W66" s="18"/>
    </row>
    <row r="67" spans="19:23" ht="18" customHeight="1" x14ac:dyDescent="0.2">
      <c r="S67" s="86"/>
      <c r="T67" s="86"/>
      <c r="U67" s="24" t="s">
        <v>44</v>
      </c>
      <c r="V67" s="25" t="s">
        <v>7</v>
      </c>
      <c r="W67" s="26">
        <v>29</v>
      </c>
    </row>
    <row r="68" spans="19:23" ht="18" customHeight="1" x14ac:dyDescent="0.2">
      <c r="S68" s="86"/>
      <c r="T68" s="86"/>
      <c r="U68" s="14" t="s">
        <v>45</v>
      </c>
      <c r="V68" s="25" t="s">
        <v>7</v>
      </c>
      <c r="W68" s="26">
        <v>4</v>
      </c>
    </row>
    <row r="69" spans="19:23" ht="18" customHeight="1" x14ac:dyDescent="0.2">
      <c r="S69" s="86"/>
      <c r="T69" s="86"/>
      <c r="U69" s="14" t="s">
        <v>46</v>
      </c>
      <c r="V69" s="25" t="s">
        <v>7</v>
      </c>
      <c r="W69" s="26">
        <v>11</v>
      </c>
    </row>
    <row r="70" spans="19:23" ht="18" customHeight="1" x14ac:dyDescent="0.2">
      <c r="S70" s="86"/>
      <c r="T70" s="86"/>
      <c r="U70" s="14" t="s">
        <v>47</v>
      </c>
      <c r="V70" s="25" t="s">
        <v>7</v>
      </c>
      <c r="W70" s="26">
        <v>41</v>
      </c>
    </row>
    <row r="71" spans="19:23" ht="18" customHeight="1" x14ac:dyDescent="0.2">
      <c r="S71" s="86"/>
      <c r="T71" s="86"/>
      <c r="U71" s="14" t="s">
        <v>48</v>
      </c>
      <c r="V71" s="25" t="s">
        <v>7</v>
      </c>
      <c r="W71" s="26">
        <v>18</v>
      </c>
    </row>
    <row r="72" spans="19:23" ht="18" customHeight="1" thickBot="1" x14ac:dyDescent="0.25">
      <c r="S72" s="83"/>
      <c r="T72" s="83"/>
      <c r="U72" s="4" t="s">
        <v>49</v>
      </c>
      <c r="V72" s="3" t="s">
        <v>7</v>
      </c>
      <c r="W72" s="17">
        <v>6</v>
      </c>
    </row>
    <row r="73" spans="19:23" ht="18" customHeight="1" thickBot="1" x14ac:dyDescent="0.25">
      <c r="S73" s="10"/>
      <c r="T73" s="10"/>
      <c r="U73" s="11" t="s">
        <v>50</v>
      </c>
      <c r="V73" s="10"/>
      <c r="W73" s="10"/>
    </row>
    <row r="74" spans="19:23" ht="18" customHeight="1" x14ac:dyDescent="0.2">
      <c r="S74" s="82"/>
      <c r="T74" s="82"/>
      <c r="U74" s="14" t="s">
        <v>51</v>
      </c>
      <c r="V74" s="12"/>
      <c r="W74" s="18"/>
    </row>
    <row r="75" spans="19:23" ht="18" customHeight="1" thickBot="1" x14ac:dyDescent="0.25">
      <c r="S75" s="83"/>
      <c r="T75" s="83"/>
      <c r="U75" s="4" t="s">
        <v>52</v>
      </c>
      <c r="V75" s="3" t="s">
        <v>7</v>
      </c>
      <c r="W75" s="17">
        <v>43</v>
      </c>
    </row>
    <row r="76" spans="19:23" ht="18" customHeight="1" thickBot="1" x14ac:dyDescent="0.25">
      <c r="S76" s="8"/>
      <c r="T76" s="8"/>
      <c r="U76" s="13" t="s">
        <v>53</v>
      </c>
      <c r="V76" s="3" t="s">
        <v>7</v>
      </c>
      <c r="W76" s="15">
        <v>43</v>
      </c>
    </row>
    <row r="77" spans="19:23" ht="18" customHeight="1" thickBot="1" x14ac:dyDescent="0.25">
      <c r="S77" s="8"/>
      <c r="T77" s="8"/>
      <c r="U77" s="13" t="s">
        <v>54</v>
      </c>
      <c r="V77" s="3" t="s">
        <v>55</v>
      </c>
      <c r="W77" s="15">
        <v>22</v>
      </c>
    </row>
    <row r="78" spans="19:23" ht="27" customHeight="1" x14ac:dyDescent="0.2">
      <c r="S78" s="82"/>
      <c r="T78" s="82"/>
      <c r="U78" s="14" t="s">
        <v>31</v>
      </c>
      <c r="V78" s="12"/>
      <c r="W78" s="18"/>
    </row>
    <row r="79" spans="19:23" ht="18" customHeight="1" thickBot="1" x14ac:dyDescent="0.25">
      <c r="S79" s="83"/>
      <c r="T79" s="83"/>
      <c r="U79" s="4" t="s">
        <v>52</v>
      </c>
      <c r="V79" s="3" t="s">
        <v>7</v>
      </c>
      <c r="W79" s="17">
        <v>43</v>
      </c>
    </row>
    <row r="80" spans="19:23" ht="18" customHeight="1" thickBot="1" x14ac:dyDescent="0.25">
      <c r="S80" s="8"/>
      <c r="T80" s="8"/>
      <c r="U80" s="13" t="s">
        <v>56</v>
      </c>
      <c r="V80" s="3" t="s">
        <v>9</v>
      </c>
      <c r="W80" s="15">
        <v>43</v>
      </c>
    </row>
    <row r="81" spans="19:23" ht="18" customHeight="1" thickBot="1" x14ac:dyDescent="0.25">
      <c r="S81" s="8"/>
      <c r="T81" s="8"/>
      <c r="U81" s="13" t="s">
        <v>57</v>
      </c>
      <c r="V81" s="3" t="s">
        <v>7</v>
      </c>
      <c r="W81" s="15">
        <v>43</v>
      </c>
    </row>
    <row r="82" spans="19:23" ht="18" customHeight="1" thickBot="1" x14ac:dyDescent="0.25">
      <c r="S82" s="8"/>
      <c r="T82" s="8"/>
      <c r="U82" s="13" t="s">
        <v>58</v>
      </c>
      <c r="V82" s="3" t="s">
        <v>7</v>
      </c>
      <c r="W82" s="15">
        <v>43</v>
      </c>
    </row>
    <row r="83" spans="19:23" ht="18" customHeight="1" thickBot="1" x14ac:dyDescent="0.25">
      <c r="S83" s="8"/>
      <c r="T83" s="8"/>
      <c r="U83" s="13" t="s">
        <v>59</v>
      </c>
      <c r="V83" s="3" t="s">
        <v>55</v>
      </c>
      <c r="W83" s="15">
        <v>13</v>
      </c>
    </row>
    <row r="84" spans="19:23" ht="18" customHeight="1" thickBot="1" x14ac:dyDescent="0.25">
      <c r="S84" s="8"/>
      <c r="T84" s="8"/>
      <c r="U84" s="13" t="s">
        <v>60</v>
      </c>
      <c r="V84" s="3" t="s">
        <v>12</v>
      </c>
      <c r="W84" s="15">
        <v>4</v>
      </c>
    </row>
    <row r="85" spans="19:23" ht="18" customHeight="1" x14ac:dyDescent="0.2"/>
    <row r="86" spans="19:23" ht="18" customHeight="1" x14ac:dyDescent="0.2"/>
    <row r="87" spans="19:23" ht="18" customHeight="1" x14ac:dyDescent="0.2"/>
    <row r="88" spans="19:23" ht="18" customHeight="1" x14ac:dyDescent="0.2"/>
    <row r="89" spans="19:23" ht="18" customHeight="1" x14ac:dyDescent="0.2"/>
    <row r="90" spans="19:23" ht="18" customHeight="1" x14ac:dyDescent="0.2"/>
    <row r="91" spans="19:23" ht="18" customHeight="1" x14ac:dyDescent="0.2"/>
    <row r="92" spans="19:23" ht="18" customHeight="1" x14ac:dyDescent="0.2"/>
    <row r="93" spans="19:23" ht="18" customHeight="1" x14ac:dyDescent="0.2"/>
    <row r="94" spans="19:23" ht="18" customHeight="1" x14ac:dyDescent="0.2"/>
    <row r="95" spans="19:23" ht="18" customHeight="1" x14ac:dyDescent="0.2"/>
    <row r="96" spans="19:23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</sheetData>
  <mergeCells count="47">
    <mergeCell ref="B20:B21"/>
    <mergeCell ref="C20:C21"/>
    <mergeCell ref="B23:B24"/>
    <mergeCell ref="C23:C24"/>
    <mergeCell ref="E55:F55"/>
    <mergeCell ref="E56:F56"/>
    <mergeCell ref="E57:F57"/>
    <mergeCell ref="S40:S43"/>
    <mergeCell ref="B42:B43"/>
    <mergeCell ref="C42:C43"/>
    <mergeCell ref="B40:B41"/>
    <mergeCell ref="C40:C41"/>
    <mergeCell ref="B46:B47"/>
    <mergeCell ref="C46:C47"/>
    <mergeCell ref="B48:B49"/>
    <mergeCell ref="C48:C49"/>
    <mergeCell ref="N18:N19"/>
    <mergeCell ref="M18:M19"/>
    <mergeCell ref="M7:M8"/>
    <mergeCell ref="N7:N8"/>
    <mergeCell ref="B2:F3"/>
    <mergeCell ref="B6:F6"/>
    <mergeCell ref="B7:B8"/>
    <mergeCell ref="C7:C8"/>
    <mergeCell ref="E7:E8"/>
    <mergeCell ref="F7:F8"/>
    <mergeCell ref="B4:F5"/>
    <mergeCell ref="B15:B16"/>
    <mergeCell ref="C15:C16"/>
    <mergeCell ref="B18:B19"/>
    <mergeCell ref="C18:C19"/>
    <mergeCell ref="S74:S75"/>
    <mergeCell ref="T74:T75"/>
    <mergeCell ref="S78:S79"/>
    <mergeCell ref="T78:T79"/>
    <mergeCell ref="O18:O19"/>
    <mergeCell ref="S66:S72"/>
    <mergeCell ref="T66:T72"/>
    <mergeCell ref="S20:S21"/>
    <mergeCell ref="T20:T21"/>
    <mergeCell ref="S60:S61"/>
    <mergeCell ref="T60:T61"/>
    <mergeCell ref="S64:S65"/>
    <mergeCell ref="T64:T65"/>
    <mergeCell ref="S56:S57"/>
    <mergeCell ref="T56:T57"/>
    <mergeCell ref="T40:T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13" workbookViewId="0">
      <selection activeCell="I45" sqref="I45"/>
    </sheetView>
  </sheetViews>
  <sheetFormatPr defaultRowHeight="12.75" x14ac:dyDescent="0.2"/>
  <cols>
    <col min="2" max="2" width="6.5703125" customWidth="1"/>
    <col min="5" max="5" width="10.7109375" customWidth="1"/>
    <col min="7" max="7" width="15.140625" customWidth="1"/>
    <col min="8" max="8" width="13.85546875" customWidth="1"/>
    <col min="9" max="9" width="16.140625" customWidth="1"/>
    <col min="10" max="10" width="14.28515625" customWidth="1"/>
    <col min="11" max="11" width="13.28515625" customWidth="1"/>
    <col min="12" max="12" width="17.5703125" customWidth="1"/>
    <col min="13" max="13" width="16.5703125" customWidth="1"/>
  </cols>
  <sheetData>
    <row r="1" spans="1:17" x14ac:dyDescent="0.2">
      <c r="B1" s="99" t="s">
        <v>93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7" x14ac:dyDescent="0.2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7" ht="15" customHeight="1" x14ac:dyDescent="0.2">
      <c r="B3" s="91" t="s">
        <v>73</v>
      </c>
      <c r="C3" s="91" t="s">
        <v>74</v>
      </c>
      <c r="D3" s="91" t="s">
        <v>75</v>
      </c>
      <c r="E3" s="100" t="s">
        <v>76</v>
      </c>
      <c r="F3" s="100" t="s">
        <v>77</v>
      </c>
      <c r="G3" s="100" t="s">
        <v>78</v>
      </c>
      <c r="H3" s="100" t="s">
        <v>79</v>
      </c>
      <c r="I3" s="100" t="s">
        <v>121</v>
      </c>
      <c r="J3" s="100" t="s">
        <v>80</v>
      </c>
      <c r="K3" s="100" t="s">
        <v>89</v>
      </c>
      <c r="L3" s="100" t="s">
        <v>83</v>
      </c>
      <c r="M3" s="100"/>
      <c r="P3" t="s">
        <v>81</v>
      </c>
    </row>
    <row r="4" spans="1:17" ht="15" customHeight="1" thickBot="1" x14ac:dyDescent="0.25">
      <c r="B4" s="102"/>
      <c r="C4" s="102"/>
      <c r="D4" s="102"/>
      <c r="E4" s="101"/>
      <c r="F4" s="101"/>
      <c r="G4" s="101"/>
      <c r="H4" s="101"/>
      <c r="I4" s="101"/>
      <c r="J4" s="101"/>
      <c r="K4" s="101"/>
      <c r="L4" s="55" t="s">
        <v>84</v>
      </c>
      <c r="M4" s="56" t="s">
        <v>85</v>
      </c>
    </row>
    <row r="5" spans="1:17" ht="15" customHeight="1" x14ac:dyDescent="0.2">
      <c r="A5" s="48"/>
      <c r="B5" s="2">
        <v>1</v>
      </c>
      <c r="C5" s="53">
        <v>16</v>
      </c>
      <c r="D5" s="2" t="s">
        <v>86</v>
      </c>
      <c r="E5" s="54">
        <v>5</v>
      </c>
      <c r="F5" s="54">
        <v>5</v>
      </c>
      <c r="G5" s="54">
        <f>ROUND(F5*E5+10.8,0)</f>
        <v>36</v>
      </c>
      <c r="H5" s="54">
        <f>IF(K5="kostka bet.",0,IF(K5="BA",0,0.25*G5))</f>
        <v>0</v>
      </c>
      <c r="I5" s="54">
        <f>IF(K5="kostka bet.",0,IF(K5="BA",0,G5))</f>
        <v>0</v>
      </c>
      <c r="J5" s="54">
        <f>IF(K5="kostka bet.",0,G5)</f>
        <v>36</v>
      </c>
      <c r="K5" s="2" t="s">
        <v>87</v>
      </c>
      <c r="L5" s="54">
        <f>IF(K5="kostka bet.",G5,0)</f>
        <v>0</v>
      </c>
      <c r="M5" s="54">
        <f>IF(K5="kostka bet.",E5,0)</f>
        <v>0</v>
      </c>
      <c r="N5" s="48"/>
      <c r="O5" s="48"/>
    </row>
    <row r="6" spans="1:17" ht="15" customHeight="1" x14ac:dyDescent="0.2">
      <c r="A6" s="48"/>
      <c r="B6" s="25">
        <v>2</v>
      </c>
      <c r="C6" s="51">
        <v>35</v>
      </c>
      <c r="D6" s="25" t="s">
        <v>86</v>
      </c>
      <c r="E6" s="52">
        <v>5</v>
      </c>
      <c r="F6" s="52">
        <v>5</v>
      </c>
      <c r="G6" s="52">
        <f t="shared" ref="G6:G34" si="0">ROUND(F6*E6+10.8,0)</f>
        <v>36</v>
      </c>
      <c r="H6" s="52">
        <f t="shared" ref="H6:H25" si="1">IF(K6="kostka bet.",0,IF(K6="BA",0,0.25*G6))</f>
        <v>0</v>
      </c>
      <c r="I6" s="52">
        <f t="shared" ref="I6:I25" si="2">IF(K6="kostka bet.",0,IF(K6="BA",0,G6))</f>
        <v>0</v>
      </c>
      <c r="J6" s="52">
        <f t="shared" ref="J6:J25" si="3">IF(K6="kostka bet.",0,G6)</f>
        <v>36</v>
      </c>
      <c r="K6" s="25" t="s">
        <v>87</v>
      </c>
      <c r="L6" s="52">
        <f t="shared" ref="L6:L25" si="4">IF(K6="kostka bet.",G6,0)</f>
        <v>0</v>
      </c>
      <c r="M6" s="52">
        <f t="shared" ref="M6:M25" si="5">IF(K6="kostka bet.",E6,0)</f>
        <v>0</v>
      </c>
      <c r="N6" s="48"/>
      <c r="O6" s="48"/>
    </row>
    <row r="7" spans="1:17" ht="15" customHeight="1" x14ac:dyDescent="0.2">
      <c r="A7" s="48"/>
      <c r="B7" s="25">
        <v>3</v>
      </c>
      <c r="C7" s="51">
        <v>41</v>
      </c>
      <c r="D7" s="25" t="s">
        <v>88</v>
      </c>
      <c r="E7" s="52">
        <v>5</v>
      </c>
      <c r="F7" s="52">
        <v>5</v>
      </c>
      <c r="G7" s="52">
        <f t="shared" si="0"/>
        <v>36</v>
      </c>
      <c r="H7" s="52">
        <f t="shared" si="1"/>
        <v>9</v>
      </c>
      <c r="I7" s="52">
        <f t="shared" si="2"/>
        <v>36</v>
      </c>
      <c r="J7" s="52">
        <f t="shared" si="3"/>
        <v>36</v>
      </c>
      <c r="K7" s="25" t="s">
        <v>82</v>
      </c>
      <c r="L7" s="52">
        <f t="shared" si="4"/>
        <v>0</v>
      </c>
      <c r="M7" s="52">
        <f t="shared" si="5"/>
        <v>0</v>
      </c>
      <c r="N7" s="48"/>
      <c r="O7" s="48"/>
    </row>
    <row r="8" spans="1:17" ht="15" customHeight="1" x14ac:dyDescent="0.2">
      <c r="A8" s="48"/>
      <c r="B8" s="25">
        <v>4</v>
      </c>
      <c r="C8" s="51">
        <v>119</v>
      </c>
      <c r="D8" s="25" t="s">
        <v>88</v>
      </c>
      <c r="E8" s="52">
        <v>6</v>
      </c>
      <c r="F8" s="52">
        <v>1.5</v>
      </c>
      <c r="G8" s="52">
        <f t="shared" si="0"/>
        <v>20</v>
      </c>
      <c r="H8" s="52">
        <f t="shared" si="1"/>
        <v>0</v>
      </c>
      <c r="I8" s="52">
        <f t="shared" si="2"/>
        <v>0</v>
      </c>
      <c r="J8" s="52">
        <f t="shared" si="3"/>
        <v>0</v>
      </c>
      <c r="K8" s="25" t="s">
        <v>81</v>
      </c>
      <c r="L8" s="52">
        <f t="shared" si="4"/>
        <v>20</v>
      </c>
      <c r="M8" s="52">
        <f t="shared" si="5"/>
        <v>6</v>
      </c>
      <c r="N8" s="48"/>
      <c r="O8" s="48"/>
      <c r="P8" t="s">
        <v>90</v>
      </c>
      <c r="Q8" t="s">
        <v>91</v>
      </c>
    </row>
    <row r="9" spans="1:17" ht="15" customHeight="1" x14ac:dyDescent="0.2">
      <c r="A9" s="48"/>
      <c r="B9" s="25">
        <v>5</v>
      </c>
      <c r="C9" s="51">
        <v>142</v>
      </c>
      <c r="D9" s="25" t="s">
        <v>86</v>
      </c>
      <c r="E9" s="52">
        <v>10</v>
      </c>
      <c r="F9" s="52">
        <v>5</v>
      </c>
      <c r="G9" s="52">
        <f t="shared" si="0"/>
        <v>61</v>
      </c>
      <c r="H9" s="52">
        <f t="shared" si="1"/>
        <v>15.25</v>
      </c>
      <c r="I9" s="52">
        <f t="shared" si="2"/>
        <v>61</v>
      </c>
      <c r="J9" s="52">
        <f t="shared" si="3"/>
        <v>61</v>
      </c>
      <c r="K9" s="25" t="s">
        <v>82</v>
      </c>
      <c r="L9" s="52">
        <f t="shared" si="4"/>
        <v>0</v>
      </c>
      <c r="M9" s="52">
        <f t="shared" si="5"/>
        <v>0</v>
      </c>
      <c r="N9" s="48"/>
      <c r="O9" s="48"/>
    </row>
    <row r="10" spans="1:17" ht="15" customHeight="1" x14ac:dyDescent="0.2">
      <c r="A10" s="48"/>
      <c r="B10" s="25">
        <v>6</v>
      </c>
      <c r="C10" s="51">
        <v>181</v>
      </c>
      <c r="D10" s="25" t="s">
        <v>88</v>
      </c>
      <c r="E10" s="52">
        <v>5</v>
      </c>
      <c r="F10" s="52">
        <v>5</v>
      </c>
      <c r="G10" s="52">
        <f t="shared" si="0"/>
        <v>36</v>
      </c>
      <c r="H10" s="52">
        <f t="shared" si="1"/>
        <v>9</v>
      </c>
      <c r="I10" s="52">
        <f t="shared" si="2"/>
        <v>36</v>
      </c>
      <c r="J10" s="52">
        <f t="shared" si="3"/>
        <v>36</v>
      </c>
      <c r="K10" s="25" t="s">
        <v>82</v>
      </c>
      <c r="L10" s="52">
        <f t="shared" si="4"/>
        <v>0</v>
      </c>
      <c r="M10" s="52">
        <f t="shared" si="5"/>
        <v>0</v>
      </c>
      <c r="N10" s="48"/>
      <c r="O10" s="48"/>
    </row>
    <row r="11" spans="1:17" ht="15" customHeight="1" x14ac:dyDescent="0.2">
      <c r="A11" s="48"/>
      <c r="B11" s="25">
        <v>7</v>
      </c>
      <c r="C11" s="51">
        <v>209</v>
      </c>
      <c r="D11" s="25" t="s">
        <v>86</v>
      </c>
      <c r="E11" s="52">
        <v>5</v>
      </c>
      <c r="F11" s="52">
        <v>5</v>
      </c>
      <c r="G11" s="52">
        <f t="shared" si="0"/>
        <v>36</v>
      </c>
      <c r="H11" s="52">
        <f t="shared" si="1"/>
        <v>9</v>
      </c>
      <c r="I11" s="52">
        <f t="shared" si="2"/>
        <v>36</v>
      </c>
      <c r="J11" s="52">
        <f t="shared" si="3"/>
        <v>36</v>
      </c>
      <c r="K11" s="25" t="s">
        <v>82</v>
      </c>
      <c r="L11" s="52">
        <f t="shared" si="4"/>
        <v>0</v>
      </c>
      <c r="M11" s="52">
        <f t="shared" si="5"/>
        <v>0</v>
      </c>
      <c r="N11" s="48"/>
      <c r="O11" s="48"/>
    </row>
    <row r="12" spans="1:17" ht="15" customHeight="1" x14ac:dyDescent="0.2">
      <c r="A12" s="48"/>
      <c r="B12" s="25">
        <v>8</v>
      </c>
      <c r="C12" s="51">
        <v>218</v>
      </c>
      <c r="D12" s="25" t="s">
        <v>88</v>
      </c>
      <c r="E12" s="52">
        <v>5</v>
      </c>
      <c r="F12" s="52">
        <v>5</v>
      </c>
      <c r="G12" s="52">
        <f t="shared" si="0"/>
        <v>36</v>
      </c>
      <c r="H12" s="52">
        <f t="shared" si="1"/>
        <v>9</v>
      </c>
      <c r="I12" s="52">
        <f t="shared" si="2"/>
        <v>36</v>
      </c>
      <c r="J12" s="52">
        <f t="shared" si="3"/>
        <v>36</v>
      </c>
      <c r="K12" s="25" t="s">
        <v>82</v>
      </c>
      <c r="L12" s="52">
        <f t="shared" si="4"/>
        <v>0</v>
      </c>
      <c r="M12" s="52">
        <f t="shared" si="5"/>
        <v>0</v>
      </c>
      <c r="N12" s="48"/>
      <c r="O12" s="48"/>
    </row>
    <row r="13" spans="1:17" ht="15" customHeight="1" x14ac:dyDescent="0.2">
      <c r="A13" s="48"/>
      <c r="B13" s="25">
        <v>9</v>
      </c>
      <c r="C13" s="51">
        <v>223</v>
      </c>
      <c r="D13" s="25" t="s">
        <v>86</v>
      </c>
      <c r="E13" s="52">
        <v>5</v>
      </c>
      <c r="F13" s="52">
        <v>5</v>
      </c>
      <c r="G13" s="52">
        <f t="shared" si="0"/>
        <v>36</v>
      </c>
      <c r="H13" s="52">
        <f t="shared" si="1"/>
        <v>9</v>
      </c>
      <c r="I13" s="52">
        <f t="shared" si="2"/>
        <v>36</v>
      </c>
      <c r="J13" s="52">
        <f t="shared" si="3"/>
        <v>36</v>
      </c>
      <c r="K13" s="25" t="s">
        <v>82</v>
      </c>
      <c r="L13" s="52">
        <f t="shared" si="4"/>
        <v>0</v>
      </c>
      <c r="M13" s="52">
        <f t="shared" si="5"/>
        <v>0</v>
      </c>
      <c r="N13" s="48"/>
      <c r="O13" s="48"/>
    </row>
    <row r="14" spans="1:17" ht="15" customHeight="1" x14ac:dyDescent="0.2">
      <c r="A14" s="48"/>
      <c r="B14" s="25">
        <v>10</v>
      </c>
      <c r="C14" s="51">
        <v>228</v>
      </c>
      <c r="D14" s="25" t="s">
        <v>88</v>
      </c>
      <c r="E14" s="52">
        <v>5</v>
      </c>
      <c r="F14" s="52">
        <v>5</v>
      </c>
      <c r="G14" s="52">
        <f t="shared" si="0"/>
        <v>36</v>
      </c>
      <c r="H14" s="52">
        <f t="shared" si="1"/>
        <v>9</v>
      </c>
      <c r="I14" s="52">
        <f t="shared" si="2"/>
        <v>36</v>
      </c>
      <c r="J14" s="52">
        <f t="shared" si="3"/>
        <v>36</v>
      </c>
      <c r="K14" s="25" t="s">
        <v>82</v>
      </c>
      <c r="L14" s="52">
        <f t="shared" si="4"/>
        <v>0</v>
      </c>
      <c r="M14" s="52">
        <f t="shared" si="5"/>
        <v>0</v>
      </c>
      <c r="N14" s="48"/>
      <c r="O14" s="48"/>
    </row>
    <row r="15" spans="1:17" ht="15" customHeight="1" x14ac:dyDescent="0.2">
      <c r="A15" s="48"/>
      <c r="B15" s="25">
        <v>11</v>
      </c>
      <c r="C15" s="51">
        <v>325</v>
      </c>
      <c r="D15" s="25" t="s">
        <v>86</v>
      </c>
      <c r="E15" s="52">
        <v>5</v>
      </c>
      <c r="F15" s="52">
        <v>5</v>
      </c>
      <c r="G15" s="52">
        <f t="shared" si="0"/>
        <v>36</v>
      </c>
      <c r="H15" s="52">
        <f t="shared" si="1"/>
        <v>9</v>
      </c>
      <c r="I15" s="52">
        <f t="shared" si="2"/>
        <v>36</v>
      </c>
      <c r="J15" s="52">
        <f t="shared" si="3"/>
        <v>36</v>
      </c>
      <c r="K15" s="25" t="s">
        <v>82</v>
      </c>
      <c r="L15" s="52">
        <f t="shared" si="4"/>
        <v>0</v>
      </c>
      <c r="M15" s="52">
        <f t="shared" si="5"/>
        <v>0</v>
      </c>
      <c r="N15" s="48"/>
      <c r="O15" s="48"/>
    </row>
    <row r="16" spans="1:17" ht="15" customHeight="1" x14ac:dyDescent="0.2">
      <c r="A16" s="48"/>
      <c r="B16" s="25">
        <v>12</v>
      </c>
      <c r="C16" s="51">
        <v>330</v>
      </c>
      <c r="D16" s="25" t="s">
        <v>88</v>
      </c>
      <c r="E16" s="52">
        <v>5</v>
      </c>
      <c r="F16" s="52">
        <v>5</v>
      </c>
      <c r="G16" s="52">
        <f t="shared" si="0"/>
        <v>36</v>
      </c>
      <c r="H16" s="52">
        <f t="shared" si="1"/>
        <v>9</v>
      </c>
      <c r="I16" s="52">
        <f t="shared" si="2"/>
        <v>36</v>
      </c>
      <c r="J16" s="52">
        <f t="shared" si="3"/>
        <v>36</v>
      </c>
      <c r="K16" s="25" t="s">
        <v>82</v>
      </c>
      <c r="L16" s="52">
        <f t="shared" si="4"/>
        <v>0</v>
      </c>
      <c r="M16" s="52">
        <f t="shared" si="5"/>
        <v>0</v>
      </c>
      <c r="N16" s="48"/>
      <c r="O16" s="48"/>
    </row>
    <row r="17" spans="1:19" ht="15" customHeight="1" x14ac:dyDescent="0.2">
      <c r="A17" s="48"/>
      <c r="B17" s="25">
        <v>13</v>
      </c>
      <c r="C17" s="51">
        <v>465</v>
      </c>
      <c r="D17" s="25" t="s">
        <v>86</v>
      </c>
      <c r="E17" s="52">
        <v>5</v>
      </c>
      <c r="F17" s="52">
        <v>5</v>
      </c>
      <c r="G17" s="52">
        <f t="shared" si="0"/>
        <v>36</v>
      </c>
      <c r="H17" s="52">
        <f t="shared" si="1"/>
        <v>9</v>
      </c>
      <c r="I17" s="52">
        <f t="shared" si="2"/>
        <v>36</v>
      </c>
      <c r="J17" s="52">
        <f t="shared" si="3"/>
        <v>36</v>
      </c>
      <c r="K17" s="25" t="s">
        <v>82</v>
      </c>
      <c r="L17" s="52">
        <f t="shared" si="4"/>
        <v>0</v>
      </c>
      <c r="M17" s="52">
        <f t="shared" si="5"/>
        <v>0</v>
      </c>
      <c r="N17" s="48"/>
      <c r="O17" s="48"/>
    </row>
    <row r="18" spans="1:19" ht="15" customHeight="1" x14ac:dyDescent="0.2">
      <c r="A18" s="48"/>
      <c r="B18" s="25">
        <v>14</v>
      </c>
      <c r="C18" s="51">
        <v>527</v>
      </c>
      <c r="D18" s="25" t="s">
        <v>88</v>
      </c>
      <c r="E18" s="52">
        <v>5</v>
      </c>
      <c r="F18" s="52">
        <v>5</v>
      </c>
      <c r="G18" s="52">
        <f t="shared" si="0"/>
        <v>36</v>
      </c>
      <c r="H18" s="52">
        <f t="shared" si="1"/>
        <v>9</v>
      </c>
      <c r="I18" s="52">
        <f t="shared" si="2"/>
        <v>36</v>
      </c>
      <c r="J18" s="52">
        <f t="shared" si="3"/>
        <v>36</v>
      </c>
      <c r="K18" s="25" t="s">
        <v>82</v>
      </c>
      <c r="L18" s="52">
        <f t="shared" si="4"/>
        <v>0</v>
      </c>
      <c r="M18" s="52">
        <f t="shared" si="5"/>
        <v>0</v>
      </c>
      <c r="N18" s="48"/>
      <c r="O18" s="48"/>
    </row>
    <row r="19" spans="1:19" ht="15" customHeight="1" x14ac:dyDescent="0.2">
      <c r="A19" s="48"/>
      <c r="B19" s="25">
        <v>15</v>
      </c>
      <c r="C19" s="51">
        <v>602</v>
      </c>
      <c r="D19" s="25" t="s">
        <v>88</v>
      </c>
      <c r="E19" s="52">
        <v>5</v>
      </c>
      <c r="F19" s="52">
        <v>5</v>
      </c>
      <c r="G19" s="52">
        <f t="shared" si="0"/>
        <v>36</v>
      </c>
      <c r="H19" s="52">
        <f t="shared" si="1"/>
        <v>9</v>
      </c>
      <c r="I19" s="52">
        <f t="shared" si="2"/>
        <v>36</v>
      </c>
      <c r="J19" s="52">
        <f t="shared" si="3"/>
        <v>36</v>
      </c>
      <c r="K19" s="25" t="s">
        <v>82</v>
      </c>
      <c r="L19" s="52">
        <f t="shared" si="4"/>
        <v>0</v>
      </c>
      <c r="M19" s="52">
        <f t="shared" si="5"/>
        <v>0</v>
      </c>
      <c r="N19" s="48"/>
      <c r="O19" s="48"/>
    </row>
    <row r="20" spans="1:19" ht="15" customHeight="1" x14ac:dyDescent="0.2">
      <c r="A20" s="48"/>
      <c r="B20" s="25">
        <v>16</v>
      </c>
      <c r="C20" s="51">
        <v>697</v>
      </c>
      <c r="D20" s="25" t="s">
        <v>86</v>
      </c>
      <c r="E20" s="52">
        <v>5</v>
      </c>
      <c r="F20" s="52">
        <v>5</v>
      </c>
      <c r="G20" s="52">
        <f t="shared" si="0"/>
        <v>36</v>
      </c>
      <c r="H20" s="52">
        <f t="shared" si="1"/>
        <v>9</v>
      </c>
      <c r="I20" s="52">
        <f t="shared" si="2"/>
        <v>36</v>
      </c>
      <c r="J20" s="52">
        <f t="shared" si="3"/>
        <v>36</v>
      </c>
      <c r="K20" s="25" t="s">
        <v>82</v>
      </c>
      <c r="L20" s="52">
        <f t="shared" si="4"/>
        <v>0</v>
      </c>
      <c r="M20" s="52">
        <f t="shared" si="5"/>
        <v>0</v>
      </c>
      <c r="N20" s="48"/>
      <c r="O20" s="48"/>
    </row>
    <row r="21" spans="1:19" ht="15" customHeight="1" x14ac:dyDescent="0.2">
      <c r="A21" s="48"/>
      <c r="B21" s="25">
        <v>17</v>
      </c>
      <c r="C21" s="51">
        <v>712</v>
      </c>
      <c r="D21" s="25" t="s">
        <v>88</v>
      </c>
      <c r="E21" s="52">
        <v>5</v>
      </c>
      <c r="F21" s="52">
        <v>5</v>
      </c>
      <c r="G21" s="52">
        <f t="shared" si="0"/>
        <v>36</v>
      </c>
      <c r="H21" s="52">
        <f t="shared" si="1"/>
        <v>9</v>
      </c>
      <c r="I21" s="52">
        <f t="shared" si="2"/>
        <v>36</v>
      </c>
      <c r="J21" s="52">
        <f t="shared" si="3"/>
        <v>36</v>
      </c>
      <c r="K21" s="25" t="s">
        <v>82</v>
      </c>
      <c r="L21" s="52">
        <f t="shared" si="4"/>
        <v>0</v>
      </c>
      <c r="M21" s="52">
        <f t="shared" si="5"/>
        <v>0</v>
      </c>
      <c r="N21" s="48"/>
      <c r="O21" s="48"/>
    </row>
    <row r="22" spans="1:19" ht="15" customHeight="1" x14ac:dyDescent="0.2">
      <c r="A22" s="48"/>
      <c r="B22" s="25">
        <v>18</v>
      </c>
      <c r="C22" s="51">
        <v>760</v>
      </c>
      <c r="D22" s="25" t="s">
        <v>88</v>
      </c>
      <c r="E22" s="52">
        <v>5</v>
      </c>
      <c r="F22" s="52">
        <v>5</v>
      </c>
      <c r="G22" s="52">
        <f t="shared" si="0"/>
        <v>36</v>
      </c>
      <c r="H22" s="52">
        <f t="shared" si="1"/>
        <v>9</v>
      </c>
      <c r="I22" s="52">
        <f t="shared" si="2"/>
        <v>36</v>
      </c>
      <c r="J22" s="52">
        <f t="shared" si="3"/>
        <v>36</v>
      </c>
      <c r="K22" s="25" t="s">
        <v>82</v>
      </c>
      <c r="L22" s="52">
        <f t="shared" si="4"/>
        <v>0</v>
      </c>
      <c r="M22" s="52">
        <f t="shared" si="5"/>
        <v>0</v>
      </c>
      <c r="N22" s="48"/>
      <c r="O22" s="48"/>
    </row>
    <row r="23" spans="1:19" ht="15" customHeight="1" x14ac:dyDescent="0.2">
      <c r="A23" s="48"/>
      <c r="B23" s="25">
        <v>19</v>
      </c>
      <c r="C23" s="51">
        <v>764</v>
      </c>
      <c r="D23" s="25" t="s">
        <v>86</v>
      </c>
      <c r="E23" s="52">
        <v>5</v>
      </c>
      <c r="F23" s="52">
        <v>5</v>
      </c>
      <c r="G23" s="52">
        <f t="shared" si="0"/>
        <v>36</v>
      </c>
      <c r="H23" s="52">
        <f t="shared" si="1"/>
        <v>9</v>
      </c>
      <c r="I23" s="52">
        <f t="shared" si="2"/>
        <v>36</v>
      </c>
      <c r="J23" s="52">
        <f t="shared" si="3"/>
        <v>36</v>
      </c>
      <c r="K23" s="25" t="s">
        <v>82</v>
      </c>
      <c r="L23" s="52">
        <f t="shared" si="4"/>
        <v>0</v>
      </c>
      <c r="M23" s="52">
        <f t="shared" si="5"/>
        <v>0</v>
      </c>
      <c r="N23" s="48"/>
      <c r="O23" s="48"/>
    </row>
    <row r="24" spans="1:19" ht="15" customHeight="1" x14ac:dyDescent="0.2">
      <c r="A24" s="48"/>
      <c r="B24" s="25">
        <v>20</v>
      </c>
      <c r="C24" s="51">
        <v>867</v>
      </c>
      <c r="D24" s="25" t="s">
        <v>88</v>
      </c>
      <c r="E24" s="52">
        <v>5</v>
      </c>
      <c r="F24" s="52">
        <v>5</v>
      </c>
      <c r="G24" s="52">
        <f t="shared" si="0"/>
        <v>36</v>
      </c>
      <c r="H24" s="52">
        <f t="shared" si="1"/>
        <v>9</v>
      </c>
      <c r="I24" s="52">
        <f t="shared" si="2"/>
        <v>36</v>
      </c>
      <c r="J24" s="52">
        <f t="shared" si="3"/>
        <v>36</v>
      </c>
      <c r="K24" s="25" t="s">
        <v>82</v>
      </c>
      <c r="L24" s="52">
        <f t="shared" si="4"/>
        <v>0</v>
      </c>
      <c r="M24" s="52">
        <f t="shared" si="5"/>
        <v>0</v>
      </c>
      <c r="N24" s="48"/>
      <c r="O24" s="48"/>
    </row>
    <row r="25" spans="1:19" ht="15" customHeight="1" x14ac:dyDescent="0.2">
      <c r="A25" s="48"/>
      <c r="B25" s="25">
        <v>21</v>
      </c>
      <c r="C25" s="51">
        <v>897</v>
      </c>
      <c r="D25" s="25" t="s">
        <v>86</v>
      </c>
      <c r="E25" s="52">
        <v>5</v>
      </c>
      <c r="F25" s="52">
        <v>5</v>
      </c>
      <c r="G25" s="52">
        <f t="shared" si="0"/>
        <v>36</v>
      </c>
      <c r="H25" s="52">
        <f t="shared" si="1"/>
        <v>9</v>
      </c>
      <c r="I25" s="52">
        <f t="shared" si="2"/>
        <v>36</v>
      </c>
      <c r="J25" s="52">
        <f t="shared" si="3"/>
        <v>36</v>
      </c>
      <c r="K25" s="25" t="s">
        <v>82</v>
      </c>
      <c r="L25" s="52">
        <f t="shared" si="4"/>
        <v>0</v>
      </c>
      <c r="M25" s="52">
        <f t="shared" si="5"/>
        <v>0</v>
      </c>
      <c r="N25" s="48"/>
      <c r="O25" s="48"/>
    </row>
    <row r="26" spans="1:19" ht="15" customHeight="1" x14ac:dyDescent="0.2">
      <c r="A26" s="48"/>
      <c r="B26" s="25">
        <v>22</v>
      </c>
      <c r="C26" s="51">
        <v>919</v>
      </c>
      <c r="D26" s="25" t="s">
        <v>88</v>
      </c>
      <c r="E26" s="52">
        <v>5</v>
      </c>
      <c r="F26" s="52">
        <v>5</v>
      </c>
      <c r="G26" s="52">
        <f t="shared" si="0"/>
        <v>36</v>
      </c>
      <c r="H26" s="52">
        <f t="shared" ref="H26:H34" si="6">IF(K26="kostka bet.",0,IF(K26="BA",0,0.25*G26))</f>
        <v>9</v>
      </c>
      <c r="I26" s="52">
        <f t="shared" ref="I26:I34" si="7">IF(K26="kostka bet.",0,IF(K26="BA",0,G26))</f>
        <v>36</v>
      </c>
      <c r="J26" s="52">
        <f t="shared" ref="J26:J34" si="8">IF(K26="kostka bet.",0,G26)</f>
        <v>36</v>
      </c>
      <c r="K26" s="25" t="s">
        <v>82</v>
      </c>
      <c r="L26" s="52">
        <f t="shared" ref="L26:L34" si="9">IF(K26="kostka bet.",G26,0)</f>
        <v>0</v>
      </c>
      <c r="M26" s="52">
        <f t="shared" ref="M26:M34" si="10">IF(K26="kostka bet.",E26,0)</f>
        <v>0</v>
      </c>
      <c r="N26" s="48"/>
      <c r="O26" s="48"/>
      <c r="R26" t="s">
        <v>95</v>
      </c>
    </row>
    <row r="27" spans="1:19" ht="15" customHeight="1" x14ac:dyDescent="0.2">
      <c r="A27" s="48"/>
      <c r="B27" s="25">
        <v>23</v>
      </c>
      <c r="C27" s="51">
        <v>1038</v>
      </c>
      <c r="D27" s="25" t="s">
        <v>86</v>
      </c>
      <c r="E27" s="52">
        <v>6</v>
      </c>
      <c r="F27" s="52">
        <v>1.5</v>
      </c>
      <c r="G27" s="52">
        <f t="shared" si="0"/>
        <v>20</v>
      </c>
      <c r="H27" s="52">
        <f t="shared" si="6"/>
        <v>0</v>
      </c>
      <c r="I27" s="52">
        <f t="shared" si="7"/>
        <v>0</v>
      </c>
      <c r="J27" s="52">
        <f t="shared" si="8"/>
        <v>0</v>
      </c>
      <c r="K27" s="25" t="s">
        <v>81</v>
      </c>
      <c r="L27" s="52">
        <f t="shared" si="9"/>
        <v>20</v>
      </c>
      <c r="M27" s="52">
        <f t="shared" si="10"/>
        <v>6</v>
      </c>
      <c r="N27" s="48"/>
      <c r="O27" s="48"/>
      <c r="Q27" s="66">
        <f>SUM(G5:G34)</f>
        <v>1083</v>
      </c>
      <c r="S27" s="65">
        <f>J35+L35</f>
        <v>1083</v>
      </c>
    </row>
    <row r="28" spans="1:19" ht="15" customHeight="1" x14ac:dyDescent="0.2">
      <c r="A28" s="48"/>
      <c r="B28" s="25">
        <v>24</v>
      </c>
      <c r="C28" s="51">
        <v>1142</v>
      </c>
      <c r="D28" s="25" t="s">
        <v>86</v>
      </c>
      <c r="E28" s="52">
        <v>5</v>
      </c>
      <c r="F28" s="52">
        <v>5</v>
      </c>
      <c r="G28" s="52">
        <f t="shared" si="0"/>
        <v>36</v>
      </c>
      <c r="H28" s="52">
        <f t="shared" si="6"/>
        <v>9</v>
      </c>
      <c r="I28" s="52">
        <f t="shared" si="7"/>
        <v>36</v>
      </c>
      <c r="J28" s="52">
        <f t="shared" si="8"/>
        <v>36</v>
      </c>
      <c r="K28" s="25" t="s">
        <v>92</v>
      </c>
      <c r="L28" s="52">
        <f t="shared" si="9"/>
        <v>0</v>
      </c>
      <c r="M28" s="52">
        <f t="shared" si="10"/>
        <v>0</v>
      </c>
      <c r="N28" s="48"/>
      <c r="O28" s="48"/>
    </row>
    <row r="29" spans="1:19" ht="15" customHeight="1" x14ac:dyDescent="0.2">
      <c r="A29" s="48"/>
      <c r="B29" s="25">
        <v>25</v>
      </c>
      <c r="C29" s="51">
        <v>1150</v>
      </c>
      <c r="D29" s="25" t="s">
        <v>88</v>
      </c>
      <c r="E29" s="52">
        <v>5</v>
      </c>
      <c r="F29" s="52">
        <v>5</v>
      </c>
      <c r="G29" s="52">
        <f t="shared" si="0"/>
        <v>36</v>
      </c>
      <c r="H29" s="52">
        <f t="shared" si="6"/>
        <v>9</v>
      </c>
      <c r="I29" s="52">
        <f t="shared" si="7"/>
        <v>36</v>
      </c>
      <c r="J29" s="52">
        <f t="shared" si="8"/>
        <v>36</v>
      </c>
      <c r="K29" s="25" t="s">
        <v>92</v>
      </c>
      <c r="L29" s="52">
        <f t="shared" si="9"/>
        <v>0</v>
      </c>
      <c r="M29" s="52">
        <f t="shared" si="10"/>
        <v>0</v>
      </c>
      <c r="N29" s="48"/>
      <c r="O29" s="48"/>
      <c r="R29" s="65">
        <f>J35-I35</f>
        <v>113</v>
      </c>
    </row>
    <row r="30" spans="1:19" ht="15" customHeight="1" x14ac:dyDescent="0.2">
      <c r="A30" s="48"/>
      <c r="B30" s="25">
        <v>26</v>
      </c>
      <c r="C30" s="51">
        <v>1496</v>
      </c>
      <c r="D30" s="25" t="s">
        <v>88</v>
      </c>
      <c r="E30" s="52">
        <v>5</v>
      </c>
      <c r="F30" s="52">
        <v>5</v>
      </c>
      <c r="G30" s="52">
        <f t="shared" si="0"/>
        <v>36</v>
      </c>
      <c r="H30" s="52">
        <f t="shared" si="6"/>
        <v>9</v>
      </c>
      <c r="I30" s="52">
        <f t="shared" si="7"/>
        <v>36</v>
      </c>
      <c r="J30" s="52">
        <f t="shared" si="8"/>
        <v>36</v>
      </c>
      <c r="K30" s="25" t="s">
        <v>82</v>
      </c>
      <c r="L30" s="52">
        <f t="shared" si="9"/>
        <v>0</v>
      </c>
      <c r="M30" s="52">
        <f t="shared" si="10"/>
        <v>0</v>
      </c>
      <c r="N30" s="48"/>
      <c r="O30" s="48"/>
    </row>
    <row r="31" spans="1:19" ht="15" customHeight="1" x14ac:dyDescent="0.2">
      <c r="A31" s="48"/>
      <c r="B31" s="25">
        <v>27</v>
      </c>
      <c r="C31" s="51">
        <v>1610</v>
      </c>
      <c r="D31" s="25" t="s">
        <v>86</v>
      </c>
      <c r="E31" s="52">
        <v>5</v>
      </c>
      <c r="F31" s="52">
        <v>5</v>
      </c>
      <c r="G31" s="52">
        <f t="shared" si="0"/>
        <v>36</v>
      </c>
      <c r="H31" s="52">
        <f t="shared" si="6"/>
        <v>9</v>
      </c>
      <c r="I31" s="52">
        <f t="shared" si="7"/>
        <v>36</v>
      </c>
      <c r="J31" s="52">
        <f t="shared" si="8"/>
        <v>36</v>
      </c>
      <c r="K31" s="25" t="s">
        <v>82</v>
      </c>
      <c r="L31" s="52">
        <f t="shared" si="9"/>
        <v>0</v>
      </c>
      <c r="M31" s="52">
        <f t="shared" si="10"/>
        <v>0</v>
      </c>
      <c r="N31" s="48"/>
      <c r="O31" s="48"/>
    </row>
    <row r="32" spans="1:19" ht="15" customHeight="1" x14ac:dyDescent="0.2">
      <c r="A32" s="48"/>
      <c r="B32" s="25">
        <v>28</v>
      </c>
      <c r="C32" s="51">
        <v>1615</v>
      </c>
      <c r="D32" s="25" t="s">
        <v>88</v>
      </c>
      <c r="E32" s="52">
        <v>5</v>
      </c>
      <c r="F32" s="52">
        <v>5</v>
      </c>
      <c r="G32" s="52">
        <f t="shared" si="0"/>
        <v>36</v>
      </c>
      <c r="H32" s="52">
        <f t="shared" si="6"/>
        <v>9</v>
      </c>
      <c r="I32" s="52">
        <f t="shared" si="7"/>
        <v>36</v>
      </c>
      <c r="J32" s="52">
        <f t="shared" si="8"/>
        <v>36</v>
      </c>
      <c r="K32" s="25" t="s">
        <v>82</v>
      </c>
      <c r="L32" s="52">
        <f t="shared" si="9"/>
        <v>0</v>
      </c>
      <c r="M32" s="52">
        <f t="shared" si="10"/>
        <v>0</v>
      </c>
      <c r="N32" s="48"/>
      <c r="O32" s="48"/>
    </row>
    <row r="33" spans="1:15" ht="15" customHeight="1" x14ac:dyDescent="0.2">
      <c r="A33" s="48"/>
      <c r="B33" s="25">
        <v>29</v>
      </c>
      <c r="C33" s="51">
        <v>1780</v>
      </c>
      <c r="D33" s="25" t="s">
        <v>86</v>
      </c>
      <c r="E33" s="52">
        <v>6</v>
      </c>
      <c r="F33" s="52">
        <v>5</v>
      </c>
      <c r="G33" s="52">
        <f t="shared" si="0"/>
        <v>41</v>
      </c>
      <c r="H33" s="52">
        <f t="shared" si="6"/>
        <v>0</v>
      </c>
      <c r="I33" s="52">
        <f t="shared" si="7"/>
        <v>0</v>
      </c>
      <c r="J33" s="52">
        <f t="shared" si="8"/>
        <v>41</v>
      </c>
      <c r="K33" s="25" t="s">
        <v>87</v>
      </c>
      <c r="L33" s="52">
        <f t="shared" si="9"/>
        <v>0</v>
      </c>
      <c r="M33" s="52">
        <f t="shared" si="10"/>
        <v>0</v>
      </c>
      <c r="N33" s="48"/>
      <c r="O33" s="48"/>
    </row>
    <row r="34" spans="1:15" ht="15" customHeight="1" thickBot="1" x14ac:dyDescent="0.25">
      <c r="B34" s="3">
        <v>30</v>
      </c>
      <c r="C34" s="57">
        <v>1802</v>
      </c>
      <c r="D34" s="3" t="s">
        <v>88</v>
      </c>
      <c r="E34" s="58">
        <v>6</v>
      </c>
      <c r="F34" s="58">
        <v>5</v>
      </c>
      <c r="G34" s="58">
        <f t="shared" si="0"/>
        <v>41</v>
      </c>
      <c r="H34" s="58">
        <f t="shared" si="6"/>
        <v>10.25</v>
      </c>
      <c r="I34" s="58">
        <f t="shared" si="7"/>
        <v>41</v>
      </c>
      <c r="J34" s="58">
        <f t="shared" si="8"/>
        <v>41</v>
      </c>
      <c r="K34" s="3" t="s">
        <v>82</v>
      </c>
      <c r="L34" s="58">
        <f t="shared" si="9"/>
        <v>0</v>
      </c>
      <c r="M34" s="58">
        <f t="shared" si="10"/>
        <v>0</v>
      </c>
    </row>
    <row r="35" spans="1:15" ht="15" customHeight="1" thickTop="1" thickBot="1" x14ac:dyDescent="0.25">
      <c r="G35" s="61" t="s">
        <v>94</v>
      </c>
      <c r="H35" s="63">
        <f>SUM(H5:H34)</f>
        <v>232.5</v>
      </c>
      <c r="I35" s="64">
        <f>SUM(I5:I34)</f>
        <v>930</v>
      </c>
      <c r="J35" s="64">
        <f>SUM(J5:J34)</f>
        <v>1043</v>
      </c>
      <c r="K35" s="62"/>
      <c r="L35" s="64">
        <f t="shared" ref="L35:M35" si="11">SUM(L5:L34)</f>
        <v>40</v>
      </c>
      <c r="M35" s="64">
        <f t="shared" si="11"/>
        <v>12</v>
      </c>
    </row>
    <row r="36" spans="1:15" ht="15" customHeight="1" x14ac:dyDescent="0.2">
      <c r="I36" s="80"/>
    </row>
    <row r="37" spans="1:15" ht="15" customHeight="1" x14ac:dyDescent="0.2"/>
    <row r="38" spans="1:15" ht="15" customHeight="1" x14ac:dyDescent="0.2"/>
    <row r="39" spans="1:15" ht="15" customHeight="1" x14ac:dyDescent="0.2"/>
  </sheetData>
  <mergeCells count="12">
    <mergeCell ref="B1:M2"/>
    <mergeCell ref="H3:H4"/>
    <mergeCell ref="I3:I4"/>
    <mergeCell ref="J3:J4"/>
    <mergeCell ref="K3:K4"/>
    <mergeCell ref="L3:M3"/>
    <mergeCell ref="E3:E4"/>
    <mergeCell ref="F3:F4"/>
    <mergeCell ref="G3:G4"/>
    <mergeCell ref="C3:C4"/>
    <mergeCell ref="D3:D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workbookViewId="0">
      <selection activeCell="P8" sqref="P8:T13"/>
    </sheetView>
  </sheetViews>
  <sheetFormatPr defaultRowHeight="12.75" x14ac:dyDescent="0.2"/>
  <cols>
    <col min="1" max="5" width="9.140625" style="48"/>
    <col min="6" max="6" width="11.85546875" style="48" customWidth="1"/>
    <col min="7" max="7" width="11.5703125" style="48" customWidth="1"/>
    <col min="8" max="8" width="12.5703125" style="48" customWidth="1"/>
    <col min="9" max="10" width="10" style="48" customWidth="1"/>
    <col min="11" max="16384" width="9.140625" style="48"/>
  </cols>
  <sheetData>
    <row r="1" spans="2:11" ht="15" customHeight="1" x14ac:dyDescent="0.2">
      <c r="B1" s="99" t="s">
        <v>101</v>
      </c>
      <c r="C1" s="99"/>
      <c r="D1" s="99"/>
      <c r="E1" s="99"/>
      <c r="F1" s="99"/>
      <c r="G1" s="99"/>
      <c r="H1" s="99"/>
    </row>
    <row r="2" spans="2:11" ht="15" customHeight="1" x14ac:dyDescent="0.2">
      <c r="B2" s="90"/>
      <c r="C2" s="90"/>
      <c r="D2" s="90"/>
      <c r="E2" s="90"/>
      <c r="F2" s="90"/>
      <c r="G2" s="90"/>
      <c r="H2" s="90"/>
    </row>
    <row r="3" spans="2:11" ht="15" customHeight="1" x14ac:dyDescent="0.2">
      <c r="B3" s="91" t="s">
        <v>73</v>
      </c>
      <c r="C3" s="91" t="s">
        <v>96</v>
      </c>
      <c r="D3" s="91"/>
      <c r="E3" s="91" t="s">
        <v>75</v>
      </c>
      <c r="F3" s="100" t="s">
        <v>99</v>
      </c>
      <c r="G3" s="100" t="s">
        <v>100</v>
      </c>
      <c r="H3" s="100" t="s">
        <v>79</v>
      </c>
    </row>
    <row r="4" spans="2:11" ht="15" customHeight="1" thickBot="1" x14ac:dyDescent="0.25">
      <c r="B4" s="102"/>
      <c r="C4" s="56" t="s">
        <v>97</v>
      </c>
      <c r="D4" s="56" t="s">
        <v>98</v>
      </c>
      <c r="E4" s="102"/>
      <c r="F4" s="101"/>
      <c r="G4" s="101"/>
      <c r="H4" s="101"/>
    </row>
    <row r="5" spans="2:11" ht="15" customHeight="1" x14ac:dyDescent="0.2">
      <c r="B5" s="2">
        <v>1</v>
      </c>
      <c r="C5" s="53">
        <v>0</v>
      </c>
      <c r="D5" s="53">
        <v>148</v>
      </c>
      <c r="E5" s="2" t="s">
        <v>86</v>
      </c>
      <c r="F5" s="54">
        <f>D5-C5</f>
        <v>148</v>
      </c>
      <c r="G5" s="54">
        <v>0.3</v>
      </c>
      <c r="H5" s="54">
        <f>G5*F5</f>
        <v>44.4</v>
      </c>
    </row>
    <row r="6" spans="2:11" ht="15" customHeight="1" x14ac:dyDescent="0.2">
      <c r="B6" s="25">
        <v>2</v>
      </c>
      <c r="C6" s="51">
        <v>0</v>
      </c>
      <c r="D6" s="51">
        <v>148</v>
      </c>
      <c r="E6" s="25" t="s">
        <v>88</v>
      </c>
      <c r="F6" s="52">
        <f t="shared" ref="F6:F10" si="0">D6-C6</f>
        <v>148</v>
      </c>
      <c r="G6" s="52">
        <v>0.5</v>
      </c>
      <c r="H6" s="52">
        <f t="shared" ref="H6:H10" si="1">G6*F6</f>
        <v>74</v>
      </c>
    </row>
    <row r="7" spans="2:11" ht="15" customHeight="1" x14ac:dyDescent="0.2">
      <c r="B7" s="25">
        <v>3</v>
      </c>
      <c r="C7" s="51">
        <v>231</v>
      </c>
      <c r="D7" s="51">
        <v>1951</v>
      </c>
      <c r="E7" s="25" t="s">
        <v>86</v>
      </c>
      <c r="F7" s="52">
        <f t="shared" si="0"/>
        <v>1720</v>
      </c>
      <c r="G7" s="52">
        <v>0.5</v>
      </c>
      <c r="H7" s="52">
        <f t="shared" si="1"/>
        <v>860</v>
      </c>
      <c r="K7" s="48">
        <f>H11/F11</f>
        <v>0.50073416947078619</v>
      </c>
    </row>
    <row r="8" spans="2:11" ht="15" customHeight="1" x14ac:dyDescent="0.2">
      <c r="B8" s="25">
        <v>4</v>
      </c>
      <c r="C8" s="51">
        <v>240</v>
      </c>
      <c r="D8" s="51">
        <v>1154</v>
      </c>
      <c r="E8" s="25" t="s">
        <v>88</v>
      </c>
      <c r="F8" s="52">
        <f t="shared" si="0"/>
        <v>914</v>
      </c>
      <c r="G8" s="52">
        <v>0.5</v>
      </c>
      <c r="H8" s="52">
        <f t="shared" si="1"/>
        <v>457</v>
      </c>
    </row>
    <row r="9" spans="2:11" ht="15" customHeight="1" x14ac:dyDescent="0.2">
      <c r="B9" s="25">
        <v>5</v>
      </c>
      <c r="C9" s="51">
        <v>1612</v>
      </c>
      <c r="D9" s="51">
        <v>1772</v>
      </c>
      <c r="E9" s="25" t="s">
        <v>88</v>
      </c>
      <c r="F9" s="52">
        <f t="shared" si="0"/>
        <v>160</v>
      </c>
      <c r="G9" s="52">
        <v>0.7</v>
      </c>
      <c r="H9" s="52">
        <f t="shared" si="1"/>
        <v>112</v>
      </c>
    </row>
    <row r="10" spans="2:11" ht="15" customHeight="1" thickBot="1" x14ac:dyDescent="0.25">
      <c r="B10" s="3">
        <v>6</v>
      </c>
      <c r="C10" s="57">
        <v>1772</v>
      </c>
      <c r="D10" s="57">
        <v>1951</v>
      </c>
      <c r="E10" s="3" t="s">
        <v>88</v>
      </c>
      <c r="F10" s="58">
        <f t="shared" si="0"/>
        <v>179</v>
      </c>
      <c r="G10" s="58">
        <v>0.5</v>
      </c>
      <c r="H10" s="58">
        <f t="shared" si="1"/>
        <v>89.5</v>
      </c>
    </row>
    <row r="11" spans="2:11" ht="15" customHeight="1" thickTop="1" thickBot="1" x14ac:dyDescent="0.25">
      <c r="C11" s="49"/>
      <c r="D11" s="49"/>
      <c r="E11" s="8" t="s">
        <v>94</v>
      </c>
      <c r="F11" s="64">
        <f>SUM(F5:F10)</f>
        <v>3269</v>
      </c>
      <c r="G11" s="67"/>
      <c r="H11" s="64">
        <f>SUM(H5:H10)</f>
        <v>1636.9</v>
      </c>
    </row>
    <row r="12" spans="2:11" ht="15" customHeight="1" x14ac:dyDescent="0.2">
      <c r="C12" s="49"/>
      <c r="D12" s="49"/>
      <c r="F12" s="50"/>
      <c r="G12" s="50"/>
      <c r="H12" s="50"/>
    </row>
    <row r="13" spans="2:11" ht="15" customHeight="1" x14ac:dyDescent="0.2">
      <c r="C13" s="49"/>
      <c r="D13" s="49"/>
      <c r="F13" s="50"/>
      <c r="G13" s="50"/>
      <c r="H13" s="50"/>
    </row>
    <row r="14" spans="2:11" ht="15" customHeight="1" x14ac:dyDescent="0.2">
      <c r="C14" s="49"/>
      <c r="D14" s="49"/>
      <c r="F14" s="50"/>
      <c r="G14" s="50"/>
      <c r="H14" s="50"/>
    </row>
    <row r="15" spans="2:11" ht="15" customHeight="1" x14ac:dyDescent="0.2">
      <c r="C15" s="49"/>
      <c r="D15" s="49"/>
      <c r="F15" s="50"/>
      <c r="G15" s="50"/>
      <c r="H15" s="50"/>
    </row>
    <row r="16" spans="2:11" ht="15" customHeight="1" x14ac:dyDescent="0.2">
      <c r="B16" s="99" t="s">
        <v>102</v>
      </c>
      <c r="C16" s="99"/>
      <c r="D16" s="99"/>
      <c r="E16" s="99"/>
      <c r="F16" s="99"/>
      <c r="G16" s="99"/>
      <c r="H16" s="99"/>
      <c r="I16" s="99"/>
      <c r="J16" s="99"/>
    </row>
    <row r="17" spans="2:13" ht="15" customHeight="1" x14ac:dyDescent="0.2">
      <c r="B17" s="90"/>
      <c r="C17" s="90"/>
      <c r="D17" s="90"/>
      <c r="E17" s="90"/>
      <c r="F17" s="90"/>
      <c r="G17" s="90"/>
      <c r="H17" s="90"/>
      <c r="I17" s="90"/>
      <c r="J17" s="90"/>
    </row>
    <row r="18" spans="2:13" ht="15" customHeight="1" x14ac:dyDescent="0.2">
      <c r="B18" s="91" t="s">
        <v>73</v>
      </c>
      <c r="C18" s="91" t="s">
        <v>96</v>
      </c>
      <c r="D18" s="91"/>
      <c r="E18" s="91" t="s">
        <v>75</v>
      </c>
      <c r="F18" s="100" t="s">
        <v>99</v>
      </c>
      <c r="G18" s="100" t="s">
        <v>76</v>
      </c>
      <c r="H18" s="100" t="s">
        <v>104</v>
      </c>
      <c r="I18" s="91" t="s">
        <v>103</v>
      </c>
      <c r="J18" s="91"/>
    </row>
    <row r="19" spans="2:13" ht="15" customHeight="1" thickBot="1" x14ac:dyDescent="0.25">
      <c r="B19" s="102"/>
      <c r="C19" s="56" t="s">
        <v>97</v>
      </c>
      <c r="D19" s="56" t="s">
        <v>98</v>
      </c>
      <c r="E19" s="102"/>
      <c r="F19" s="101"/>
      <c r="G19" s="101"/>
      <c r="H19" s="103"/>
      <c r="I19" s="56" t="s">
        <v>105</v>
      </c>
      <c r="J19" s="56" t="s">
        <v>106</v>
      </c>
    </row>
    <row r="20" spans="2:13" ht="15" customHeight="1" x14ac:dyDescent="0.2">
      <c r="B20" s="2">
        <v>1</v>
      </c>
      <c r="C20" s="53">
        <v>61</v>
      </c>
      <c r="D20" s="53">
        <v>138</v>
      </c>
      <c r="E20" s="2" t="s">
        <v>86</v>
      </c>
      <c r="F20" s="54">
        <f>D20-C20</f>
        <v>77</v>
      </c>
      <c r="G20" s="54">
        <v>2</v>
      </c>
      <c r="H20" s="71" t="s">
        <v>106</v>
      </c>
      <c r="I20" s="68">
        <f>IF(H20="mała",G20*F20*0.0001,0)</f>
        <v>0</v>
      </c>
      <c r="J20" s="68">
        <f>IF(H20="średnia",G20*F20*0.0001,0)</f>
        <v>1.54E-2</v>
      </c>
    </row>
    <row r="21" spans="2:13" ht="15" customHeight="1" x14ac:dyDescent="0.2">
      <c r="B21" s="25">
        <v>2</v>
      </c>
      <c r="C21" s="51">
        <v>293</v>
      </c>
      <c r="D21" s="51">
        <v>327</v>
      </c>
      <c r="E21" s="25" t="s">
        <v>88</v>
      </c>
      <c r="F21" s="52">
        <f t="shared" ref="F21:F28" si="2">D21-C21</f>
        <v>34</v>
      </c>
      <c r="G21" s="52">
        <v>2</v>
      </c>
      <c r="H21" s="72" t="s">
        <v>105</v>
      </c>
      <c r="I21" s="68">
        <f t="shared" ref="I21:I28" si="3">IF(H21="mała",G21*F21*0.0001,0)</f>
        <v>6.8000000000000005E-3</v>
      </c>
      <c r="J21" s="68">
        <f t="shared" ref="J21:J28" si="4">IF(H21="średnia",G21*F21*0.0001,0)</f>
        <v>0</v>
      </c>
    </row>
    <row r="22" spans="2:13" ht="15" customHeight="1" x14ac:dyDescent="0.2">
      <c r="B22" s="25">
        <v>3</v>
      </c>
      <c r="C22" s="51">
        <v>329</v>
      </c>
      <c r="D22" s="51">
        <v>550</v>
      </c>
      <c r="E22" s="25" t="s">
        <v>86</v>
      </c>
      <c r="F22" s="52">
        <f t="shared" si="2"/>
        <v>221</v>
      </c>
      <c r="G22" s="52">
        <v>2</v>
      </c>
      <c r="H22" s="72" t="s">
        <v>106</v>
      </c>
      <c r="I22" s="68">
        <f t="shared" si="3"/>
        <v>0</v>
      </c>
      <c r="J22" s="68">
        <f t="shared" si="4"/>
        <v>4.4200000000000003E-2</v>
      </c>
    </row>
    <row r="23" spans="2:13" ht="15" customHeight="1" x14ac:dyDescent="0.2">
      <c r="B23" s="25">
        <v>4</v>
      </c>
      <c r="C23" s="51">
        <v>364</v>
      </c>
      <c r="D23" s="51">
        <v>550</v>
      </c>
      <c r="E23" s="25" t="s">
        <v>88</v>
      </c>
      <c r="F23" s="52">
        <f t="shared" si="2"/>
        <v>186</v>
      </c>
      <c r="G23" s="52">
        <v>2</v>
      </c>
      <c r="H23" s="72" t="s">
        <v>106</v>
      </c>
      <c r="I23" s="68">
        <f t="shared" si="3"/>
        <v>0</v>
      </c>
      <c r="J23" s="68">
        <f t="shared" si="4"/>
        <v>3.7200000000000004E-2</v>
      </c>
    </row>
    <row r="24" spans="2:13" ht="15" customHeight="1" x14ac:dyDescent="0.2">
      <c r="B24" s="25">
        <v>5</v>
      </c>
      <c r="C24" s="51">
        <v>550</v>
      </c>
      <c r="D24" s="51">
        <v>910</v>
      </c>
      <c r="E24" s="25" t="s">
        <v>86</v>
      </c>
      <c r="F24" s="52">
        <f t="shared" si="2"/>
        <v>360</v>
      </c>
      <c r="G24" s="52">
        <v>2</v>
      </c>
      <c r="H24" s="72" t="s">
        <v>105</v>
      </c>
      <c r="I24" s="68">
        <f t="shared" si="3"/>
        <v>7.2000000000000008E-2</v>
      </c>
      <c r="J24" s="68">
        <f t="shared" si="4"/>
        <v>0</v>
      </c>
    </row>
    <row r="25" spans="2:13" ht="15" customHeight="1" x14ac:dyDescent="0.2">
      <c r="B25" s="60">
        <v>6</v>
      </c>
      <c r="C25" s="74">
        <v>550</v>
      </c>
      <c r="D25" s="74">
        <v>910</v>
      </c>
      <c r="E25" s="60" t="s">
        <v>88</v>
      </c>
      <c r="F25" s="59">
        <f t="shared" si="2"/>
        <v>360</v>
      </c>
      <c r="G25" s="59">
        <v>2</v>
      </c>
      <c r="H25" s="75" t="s">
        <v>105</v>
      </c>
      <c r="I25" s="68">
        <f t="shared" si="3"/>
        <v>7.2000000000000008E-2</v>
      </c>
      <c r="J25" s="68">
        <f t="shared" si="4"/>
        <v>0</v>
      </c>
    </row>
    <row r="26" spans="2:13" ht="15" customHeight="1" x14ac:dyDescent="0.2">
      <c r="B26" s="60">
        <v>7</v>
      </c>
      <c r="C26" s="74">
        <v>910</v>
      </c>
      <c r="D26" s="74">
        <v>1010</v>
      </c>
      <c r="E26" s="60" t="s">
        <v>86</v>
      </c>
      <c r="F26" s="59">
        <f t="shared" si="2"/>
        <v>100</v>
      </c>
      <c r="G26" s="59">
        <v>1.5</v>
      </c>
      <c r="H26" s="75" t="s">
        <v>106</v>
      </c>
      <c r="I26" s="68">
        <f t="shared" si="3"/>
        <v>0</v>
      </c>
      <c r="J26" s="68">
        <f t="shared" si="4"/>
        <v>1.5000000000000001E-2</v>
      </c>
      <c r="M26" s="76">
        <f>SUM(I29:J29)</f>
        <v>0.42060000000000003</v>
      </c>
    </row>
    <row r="27" spans="2:13" ht="15" customHeight="1" x14ac:dyDescent="0.2">
      <c r="B27" s="60">
        <v>8</v>
      </c>
      <c r="C27" s="74">
        <v>910</v>
      </c>
      <c r="D27" s="74">
        <v>1100</v>
      </c>
      <c r="E27" s="60" t="s">
        <v>88</v>
      </c>
      <c r="F27" s="59">
        <f t="shared" si="2"/>
        <v>190</v>
      </c>
      <c r="G27" s="59">
        <v>2</v>
      </c>
      <c r="H27" s="75" t="s">
        <v>106</v>
      </c>
      <c r="I27" s="68">
        <f t="shared" si="3"/>
        <v>0</v>
      </c>
      <c r="J27" s="68">
        <f t="shared" si="4"/>
        <v>3.7999999999999999E-2</v>
      </c>
    </row>
    <row r="28" spans="2:13" ht="15" customHeight="1" thickBot="1" x14ac:dyDescent="0.25">
      <c r="B28" s="3">
        <v>9</v>
      </c>
      <c r="C28" s="57">
        <v>1100</v>
      </c>
      <c r="D28" s="57">
        <v>1900</v>
      </c>
      <c r="E28" s="3" t="s">
        <v>86</v>
      </c>
      <c r="F28" s="58">
        <f t="shared" si="2"/>
        <v>800</v>
      </c>
      <c r="G28" s="58">
        <v>1.5</v>
      </c>
      <c r="H28" s="73" t="s">
        <v>105</v>
      </c>
      <c r="I28" s="69">
        <f t="shared" si="3"/>
        <v>0.12000000000000001</v>
      </c>
      <c r="J28" s="69">
        <f t="shared" si="4"/>
        <v>0</v>
      </c>
    </row>
    <row r="29" spans="2:13" ht="15" customHeight="1" thickTop="1" thickBot="1" x14ac:dyDescent="0.25">
      <c r="C29" s="49"/>
      <c r="D29" s="49"/>
      <c r="E29" s="8" t="s">
        <v>94</v>
      </c>
      <c r="F29" s="64">
        <f>SUM(F20:F28)</f>
        <v>2328</v>
      </c>
      <c r="G29" s="67"/>
      <c r="H29" s="67"/>
      <c r="I29" s="70">
        <f t="shared" ref="I29:J29" si="5">SUM(I20:I28)</f>
        <v>0.27080000000000004</v>
      </c>
      <c r="J29" s="70">
        <f t="shared" si="5"/>
        <v>0.14979999999999999</v>
      </c>
    </row>
    <row r="30" spans="2:13" ht="15" customHeight="1" x14ac:dyDescent="0.2"/>
    <row r="31" spans="2:13" ht="15" customHeight="1" x14ac:dyDescent="0.2"/>
    <row r="32" spans="2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mergeCells count="15">
    <mergeCell ref="B16:J17"/>
    <mergeCell ref="B1:H2"/>
    <mergeCell ref="B18:B19"/>
    <mergeCell ref="C18:D18"/>
    <mergeCell ref="E18:E19"/>
    <mergeCell ref="F18:F19"/>
    <mergeCell ref="G18:G19"/>
    <mergeCell ref="H18:H19"/>
    <mergeCell ref="I18:J18"/>
    <mergeCell ref="B3:B4"/>
    <mergeCell ref="C3:D3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Przedmiar</vt:lpstr>
      <vt:lpstr>Zjazdy</vt:lpstr>
      <vt:lpstr>Rowy i krzaki</vt:lpstr>
      <vt:lpstr>Przedmiar!Obszar_wydruku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2020-09-07T07:15:17Z</cp:lastPrinted>
  <dcterms:created xsi:type="dcterms:W3CDTF">2014-08-28T05:14:39Z</dcterms:created>
  <dcterms:modified xsi:type="dcterms:W3CDTF">2020-09-07T07:59:43Z</dcterms:modified>
</cp:coreProperties>
</file>