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775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I73" i="1" l="1"/>
  <c r="I75" i="1" s="1"/>
  <c r="I77" i="1" s="1"/>
  <c r="I79" i="1" s="1"/>
  <c r="I67" i="1"/>
  <c r="AU18" i="1"/>
  <c r="N22" i="1"/>
  <c r="O22" i="1"/>
  <c r="R22" i="1" s="1"/>
  <c r="S22" i="1" s="1"/>
  <c r="T22" i="1" s="1"/>
  <c r="U22" i="1" s="1"/>
  <c r="X22" i="1" s="1"/>
  <c r="AH22" i="1" s="1"/>
  <c r="AI22" i="1" s="1"/>
  <c r="AJ22" i="1"/>
  <c r="AK22" i="1" s="1"/>
  <c r="AM22" i="1"/>
  <c r="AN22" i="1" s="1"/>
  <c r="AO22" i="1" s="1"/>
  <c r="X23" i="1"/>
  <c r="Z23" i="1"/>
  <c r="AA23" i="1"/>
  <c r="AB23" i="1"/>
  <c r="AC23" i="1"/>
  <c r="AD23" i="1"/>
  <c r="AE23" i="1"/>
  <c r="AF23" i="1"/>
  <c r="AI23" i="1" s="1"/>
  <c r="AG23" i="1"/>
  <c r="AH23" i="1"/>
  <c r="AR23" i="1"/>
  <c r="AS23" i="1"/>
  <c r="AT23" i="1"/>
  <c r="AU23" i="1"/>
  <c r="AV23" i="1"/>
  <c r="AW23" i="1"/>
  <c r="AX23" i="1"/>
  <c r="AY23" i="1"/>
  <c r="M25" i="1"/>
  <c r="N25" i="1"/>
  <c r="X25" i="1"/>
  <c r="Z25" i="1"/>
  <c r="AA25" i="1"/>
  <c r="AB25" i="1"/>
  <c r="AC25" i="1"/>
  <c r="AD25" i="1"/>
  <c r="AE25" i="1"/>
  <c r="AF25" i="1"/>
  <c r="AI25" i="1" s="1"/>
  <c r="AN25" i="1" s="1"/>
  <c r="AG25" i="1"/>
  <c r="AH25" i="1"/>
  <c r="AR26" i="1"/>
  <c r="AS26" i="1"/>
  <c r="AT26" i="1"/>
  <c r="AU26" i="1"/>
  <c r="AV26" i="1"/>
  <c r="AW26" i="1"/>
  <c r="AX26" i="1"/>
  <c r="AY26" i="1"/>
  <c r="M27" i="1"/>
  <c r="N27" i="1"/>
  <c r="Q27" i="1"/>
  <c r="X27" i="1"/>
  <c r="Z27" i="1"/>
  <c r="AA27" i="1"/>
  <c r="AB27" i="1"/>
  <c r="AC27" i="1"/>
  <c r="AD27" i="1"/>
  <c r="AE27" i="1"/>
  <c r="AH27" i="1" s="1"/>
  <c r="AF27" i="1"/>
  <c r="AG27" i="1"/>
  <c r="AI27" i="1"/>
  <c r="AN27" i="1" s="1"/>
  <c r="AR27" i="1"/>
  <c r="AS27" i="1"/>
  <c r="AT27" i="1"/>
  <c r="AU27" i="1"/>
  <c r="AV27" i="1"/>
  <c r="AW27" i="1"/>
  <c r="AX27" i="1"/>
  <c r="AY27" i="1"/>
  <c r="AR28" i="1"/>
  <c r="AS28" i="1"/>
  <c r="AT28" i="1"/>
  <c r="AU28" i="1"/>
  <c r="AV28" i="1"/>
  <c r="AW28" i="1"/>
  <c r="AX28" i="1"/>
  <c r="AY28" i="1"/>
  <c r="M29" i="1"/>
  <c r="N29" i="1"/>
  <c r="X29" i="1"/>
  <c r="Z29" i="1"/>
  <c r="AA29" i="1"/>
  <c r="AC29" i="1" s="1"/>
  <c r="AE29" i="1" s="1"/>
  <c r="AB29" i="1"/>
  <c r="AD29" i="1"/>
  <c r="AF29" i="1"/>
  <c r="AR29" i="1"/>
  <c r="AS29" i="1"/>
  <c r="AT29" i="1"/>
  <c r="AU29" i="1"/>
  <c r="AV29" i="1"/>
  <c r="AW29" i="1"/>
  <c r="AX29" i="1"/>
  <c r="AY29" i="1"/>
  <c r="AR30" i="1"/>
  <c r="AS30" i="1"/>
  <c r="AT30" i="1"/>
  <c r="AU30" i="1"/>
  <c r="AV30" i="1"/>
  <c r="AW30" i="1"/>
  <c r="AX30" i="1"/>
  <c r="AY30" i="1"/>
  <c r="M31" i="1"/>
  <c r="N31" i="1"/>
  <c r="X31" i="1"/>
  <c r="Z31" i="1"/>
  <c r="AA31" i="1"/>
  <c r="AC31" i="1" s="1"/>
  <c r="AE31" i="1" s="1"/>
  <c r="AB31" i="1"/>
  <c r="AD31" i="1"/>
  <c r="AF31" i="1"/>
  <c r="AR31" i="1"/>
  <c r="AS31" i="1"/>
  <c r="AT31" i="1"/>
  <c r="AU31" i="1"/>
  <c r="AV31" i="1"/>
  <c r="AW31" i="1"/>
  <c r="AX31" i="1"/>
  <c r="AY31" i="1"/>
  <c r="AN32" i="1"/>
  <c r="AR32" i="1"/>
  <c r="AS32" i="1"/>
  <c r="AT32" i="1"/>
  <c r="AU32" i="1"/>
  <c r="AV32" i="1"/>
  <c r="AW32" i="1"/>
  <c r="AX32" i="1"/>
  <c r="AY32" i="1"/>
  <c r="AR33" i="1"/>
  <c r="AS33" i="1"/>
  <c r="AT33" i="1"/>
  <c r="AU33" i="1"/>
  <c r="AV33" i="1"/>
  <c r="AW33" i="1"/>
  <c r="AX33" i="1"/>
  <c r="AY33" i="1"/>
  <c r="I61" i="1"/>
  <c r="I58" i="1"/>
  <c r="I36" i="1"/>
  <c r="I38" i="1" s="1"/>
  <c r="I40" i="1" s="1"/>
  <c r="I43" i="1" s="1"/>
  <c r="I46" i="1" s="1"/>
  <c r="I48" i="1" s="1"/>
  <c r="I51" i="1" s="1"/>
  <c r="I53" i="1" s="1"/>
  <c r="B31" i="1"/>
  <c r="B29" i="1"/>
  <c r="B27" i="1"/>
  <c r="B26" i="1"/>
  <c r="B24" i="1"/>
  <c r="B23" i="1"/>
  <c r="B21" i="1"/>
  <c r="B20" i="1"/>
  <c r="B18" i="1"/>
  <c r="I13" i="1"/>
  <c r="B11" i="1"/>
  <c r="H4" i="1"/>
  <c r="I10" i="1" s="1"/>
  <c r="F4" i="1"/>
  <c r="AG29" i="1" l="1"/>
  <c r="AI29" i="1" s="1"/>
  <c r="AN29" i="1" s="1"/>
  <c r="AH29" i="1"/>
  <c r="AG31" i="1"/>
  <c r="AI31" i="1" s="1"/>
  <c r="AN31" i="1" s="1"/>
  <c r="AH31" i="1"/>
  <c r="AN23" i="1"/>
  <c r="AI32" i="1" l="1"/>
  <c r="I20" i="1" l="1"/>
  <c r="I23" i="1"/>
  <c r="I26" i="1" s="1"/>
  <c r="I28" i="1" s="1"/>
</calcChain>
</file>

<file path=xl/sharedStrings.xml><?xml version="1.0" encoding="utf-8"?>
<sst xmlns="http://schemas.openxmlformats.org/spreadsheetml/2006/main" count="180" uniqueCount="111">
  <si>
    <t>km:</t>
  </si>
  <si>
    <t>mb</t>
  </si>
  <si>
    <t>Nr poz.</t>
  </si>
  <si>
    <t>Nazwa i opis pozycji</t>
  </si>
  <si>
    <t xml:space="preserve">Jedn. miary </t>
  </si>
  <si>
    <t>Ilość</t>
  </si>
  <si>
    <t>Obliczenie ilości, lokalizacja robót</t>
  </si>
  <si>
    <t>I. ROBOTY  PRZYGOTOWAWCZE</t>
  </si>
  <si>
    <t>Roboty pomiarowe w terenie równinnym</t>
  </si>
  <si>
    <t>km</t>
  </si>
  <si>
    <t>Wykopy w gr.kat.IV z przerzutem w miejscu na pobocza. Grubość 15 cm</t>
  </si>
  <si>
    <t>m3:</t>
  </si>
  <si>
    <t>181*4,0*0,15</t>
  </si>
  <si>
    <t>m3</t>
  </si>
  <si>
    <t>założenie:</t>
  </si>
  <si>
    <t>gdy alfa  &lt;90 to R prawe musi być wieksze od R lewego</t>
  </si>
  <si>
    <t>Regulacja pionowa studni rewizyjnej średnicy 600 mm</t>
  </si>
  <si>
    <t>szt</t>
  </si>
  <si>
    <t>ZJAZDY DO NIERUCHOMOŚCI, SKRZYŻOWANIA  - DANE ZBIORCZE</t>
  </si>
  <si>
    <t>II ZJAZDY  R3 szt.7</t>
  </si>
  <si>
    <t>R</t>
  </si>
  <si>
    <t>Kąt</t>
  </si>
  <si>
    <t>Szerokość</t>
  </si>
  <si>
    <t>Długość</t>
  </si>
  <si>
    <t>F</t>
  </si>
  <si>
    <t xml:space="preserve">  Roboty rozbiórkowe</t>
  </si>
  <si>
    <t xml:space="preserve">Roboty </t>
  </si>
  <si>
    <t>Roboty do wykonania</t>
  </si>
  <si>
    <t>konstr zjazdu grubość:</t>
  </si>
  <si>
    <t>cm</t>
  </si>
  <si>
    <t>Lp</t>
  </si>
  <si>
    <t xml:space="preserve">Strona </t>
  </si>
  <si>
    <t>Element</t>
  </si>
  <si>
    <t>Nawierz</t>
  </si>
  <si>
    <t>prawo</t>
  </si>
  <si>
    <t>lewo</t>
  </si>
  <si>
    <t>zjazdu</t>
  </si>
  <si>
    <t>rad</t>
  </si>
  <si>
    <t>tan</t>
  </si>
  <si>
    <t>a</t>
  </si>
  <si>
    <t>f l</t>
  </si>
  <si>
    <t>f p</t>
  </si>
  <si>
    <t>"Cegła"</t>
  </si>
  <si>
    <t>Płyty 35</t>
  </si>
  <si>
    <t>Nawierzchnia</t>
  </si>
  <si>
    <t>Obrzeże</t>
  </si>
  <si>
    <t>ziemne</t>
  </si>
  <si>
    <t>Podsypka</t>
  </si>
  <si>
    <t>beton (kostka) grubość:</t>
  </si>
  <si>
    <t>p zjazdu</t>
  </si>
  <si>
    <t>k zjazdu</t>
  </si>
  <si>
    <t>istniejąca</t>
  </si>
  <si>
    <t>projektow</t>
  </si>
  <si>
    <t>skręt</t>
  </si>
  <si>
    <t>do jezdni</t>
  </si>
  <si>
    <t>przy jezdni</t>
  </si>
  <si>
    <t>wg kol.5</t>
  </si>
  <si>
    <t>Kostka "6"</t>
  </si>
  <si>
    <t>/m/</t>
  </si>
  <si>
    <t>/stopnie/</t>
  </si>
  <si>
    <t xml:space="preserve"> /m/</t>
  </si>
  <si>
    <t>ukryć</t>
  </si>
  <si>
    <t xml:space="preserve"> /m2/</t>
  </si>
  <si>
    <t xml:space="preserve"> /m3/</t>
  </si>
  <si>
    <t xml:space="preserve">Ułożenie warstwy podbudowy z kruszywa łamanego, naturalnego 0/31.5 stabilizowanego </t>
  </si>
  <si>
    <t>Cegła</t>
  </si>
  <si>
    <t>Starobruk</t>
  </si>
  <si>
    <t>Beton</t>
  </si>
  <si>
    <t>35*35</t>
  </si>
  <si>
    <t>Fala</t>
  </si>
  <si>
    <t>Ażury</t>
  </si>
  <si>
    <t>dowolne</t>
  </si>
  <si>
    <t>BA</t>
  </si>
  <si>
    <t xml:space="preserve">mechanicznie o grubości 15 cm wg PN-EN 13285:2004  </t>
  </si>
  <si>
    <t>m2</t>
  </si>
  <si>
    <t>P</t>
  </si>
  <si>
    <t>Zjazd</t>
  </si>
  <si>
    <t>Grunt</t>
  </si>
  <si>
    <t>Skropienie warstwy podbudowy  emulsją asfaltową, szybkorozpadową</t>
  </si>
  <si>
    <t>L</t>
  </si>
  <si>
    <t>C60 B3 ZM w ilości 1,0 kg/m²</t>
  </si>
  <si>
    <t>Ułożenie warstwy ścieralnej  z betonu asfaltowego "AC 11 S" o grubości  5 cm wg PN-EN 13108-1</t>
  </si>
  <si>
    <t>Profilowanie i zagęszczanie dna koryta</t>
  </si>
  <si>
    <t>m2:</t>
  </si>
  <si>
    <t>176*3,5+5*(3,5+5)/2</t>
  </si>
  <si>
    <t xml:space="preserve">Ułożenie geowłókniny separacyjnej </t>
  </si>
  <si>
    <t>Skropienie warstwy   emulsją asfaltową, szybkorozpadową</t>
  </si>
  <si>
    <t>Ułożenie warstwy wiążącej  z betonu asfaltowego "AC 11 W" o grubości  4 cm wg PN-EN 13108-1</t>
  </si>
  <si>
    <t>C60 B3 ZM w ilości  0,2 kg/m²</t>
  </si>
  <si>
    <t>Ułożenie warstwy ścieralnej  z betonu asfaltowego "AC 11 S" o grubości 4 cm wg PN-EN 13108-1</t>
  </si>
  <si>
    <t>Profilowanie pobocza do spadku 6%</t>
  </si>
  <si>
    <t>181*1,0*2</t>
  </si>
  <si>
    <t>Ułożenie w-wy gruzu frakcji zbliżonej do 40 mm. Grubość w-wy 10 cm</t>
  </si>
  <si>
    <t>181*0,75*2</t>
  </si>
  <si>
    <t>PRZEDMIAR ROBÓT - Zadanie nr 1</t>
  </si>
  <si>
    <t>Remont drogi powiatowej nr 1914 Radzicz-Mrozowo m Kraczki</t>
  </si>
  <si>
    <t>100*0,43</t>
  </si>
  <si>
    <t/>
  </si>
  <si>
    <t>Profilowanie i zagęszczenie podłoża</t>
  </si>
  <si>
    <t>Ustwienie krawężnika najazdowego  22*15 na ławie C 12/15 0,0575 m3/mb</t>
  </si>
  <si>
    <t>Ułożenie geowłókniny separacyjnjej</t>
  </si>
  <si>
    <t>Ułożenie w-wy podbudowy z chudego betonu C 8/10 gr.20 cm</t>
  </si>
  <si>
    <t>Ułożenie kostki bet-bruk. gr.8 cm na podsypce c-p  1:4 gr.3 cm.</t>
  </si>
  <si>
    <t>III.JEZDNIA</t>
  </si>
  <si>
    <t>Wykonanie w-wy odsączającej z piasku gr.15 cm</t>
  </si>
  <si>
    <t>Ułożenie warstwy podbudowy z kruszywa łamanego, naturalnego 0/31.5 stabilizowanego</t>
  </si>
  <si>
    <t>mechanicznie o grubości 20 cm wg PN-EN 13285:2004</t>
  </si>
  <si>
    <t>IV.ROBOTY WYKOŃCZENIOWE</t>
  </si>
  <si>
    <t>Wykopy w gr.kat.III pod konstrukcję zatoki z odwozem (utylizacja po stronie Wykonawcy)</t>
  </si>
  <si>
    <t>V. ZATOKA BUS w km 2+900 strona P</t>
  </si>
  <si>
    <t>Poz. kat.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</si>
</sst>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0\+000"/>
    <numFmt numFmtId="165" formatCode="_-* #,##0.0\ _z_ł_-;\-* #,##0.0\ _z_ł_-;_-* &quot;-&quot;??\ _z_ł_-;_-@_-"/>
    <numFmt numFmtId="166" formatCode="0.0"/>
    <numFmt numFmtId="167" formatCode="0.000"/>
    <numFmt numFmtId="168" formatCode="#,##0.000\ _z_ł"/>
    <numFmt numFmtId="169" formatCode="#,##0\ _z_ł"/>
  </numFmts>
  <fonts count="13">
    <font>
      <sz val="11"/>
      <color theme="1"/>
      <name val="Calibri"/>
      <family val="2"/>
      <charset val="238"/>
      <scheme val="minor"/>
    </font>
    <font>
      <sz val="14"/>
      <name val="Georgia"/>
      <family val="1"/>
      <charset val="238"/>
    </font>
    <font>
      <sz val="14"/>
      <color theme="1"/>
      <name val="Georgia"/>
      <family val="1"/>
      <charset val="238"/>
    </font>
    <font>
      <sz val="14"/>
      <color theme="3"/>
      <name val="Georgia"/>
      <family val="1"/>
      <charset val="238"/>
    </font>
    <font>
      <sz val="14"/>
      <color theme="1"/>
      <name val="Czcionka tekstu podstawowego"/>
      <family val="2"/>
      <charset val="238"/>
    </font>
    <font>
      <sz val="11"/>
      <color theme="1"/>
      <name val="Georgia"/>
      <family val="1"/>
      <charset val="238"/>
    </font>
    <font>
      <sz val="10"/>
      <color rgb="FFFF0000"/>
      <name val="Georgia"/>
      <family val="1"/>
      <charset val="238"/>
    </font>
    <font>
      <sz val="10"/>
      <color theme="1"/>
      <name val="Georgia"/>
      <family val="1"/>
      <charset val="238"/>
    </font>
    <font>
      <sz val="10"/>
      <color rgb="FF00B050"/>
      <name val="Georgia"/>
      <family val="1"/>
      <charset val="238"/>
    </font>
    <font>
      <sz val="10"/>
      <name val="Georgia"/>
      <family val="1"/>
      <charset val="238"/>
    </font>
    <font>
      <sz val="11"/>
      <name val="Georgia"/>
      <family val="1"/>
      <charset val="238"/>
    </font>
    <font>
      <sz val="10"/>
      <color theme="3"/>
      <name val="Georgia"/>
      <family val="1"/>
      <charset val="238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/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2" fillId="0" borderId="9" xfId="0" applyFont="1" applyBorder="1" applyAlignment="1">
      <alignment horizontal="center"/>
    </xf>
    <xf numFmtId="0" fontId="1" fillId="0" borderId="9" xfId="0" applyFont="1" applyBorder="1"/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65" fontId="6" fillId="0" borderId="0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horizontal="center" vertical="center"/>
    </xf>
    <xf numFmtId="166" fontId="7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Border="1"/>
    <xf numFmtId="0" fontId="1" fillId="0" borderId="0" xfId="0" applyFont="1" applyBorder="1" applyAlignment="1">
      <alignment horizontal="left" vertical="center"/>
    </xf>
    <xf numFmtId="167" fontId="2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8" fontId="2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167" fontId="7" fillId="0" borderId="9" xfId="0" applyNumberFormat="1" applyFont="1" applyBorder="1" applyAlignment="1">
      <alignment vertical="center"/>
    </xf>
    <xf numFmtId="0" fontId="7" fillId="0" borderId="9" xfId="0" quotePrefix="1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9" fillId="0" borderId="13" xfId="0" applyNumberFormat="1" applyFont="1" applyBorder="1" applyAlignment="1">
      <alignment horizontal="center" vertical="center"/>
    </xf>
    <xf numFmtId="0" fontId="0" fillId="0" borderId="0" xfId="0" applyFont="1"/>
    <xf numFmtId="1" fontId="7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9" xfId="0" applyFont="1" applyBorder="1" applyAlignment="1">
      <alignment horizontal="center"/>
    </xf>
    <xf numFmtId="165" fontId="9" fillId="0" borderId="9" xfId="0" applyNumberFormat="1" applyFont="1" applyBorder="1" applyAlignment="1">
      <alignment vertical="center"/>
    </xf>
    <xf numFmtId="165" fontId="9" fillId="0" borderId="9" xfId="0" applyNumberFormat="1" applyFont="1" applyBorder="1" applyAlignment="1">
      <alignment horizontal="center" vertical="center"/>
    </xf>
    <xf numFmtId="166" fontId="9" fillId="0" borderId="9" xfId="0" applyNumberFormat="1" applyFont="1" applyBorder="1" applyAlignment="1">
      <alignment horizontal="center" vertical="center"/>
    </xf>
    <xf numFmtId="166" fontId="7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vertical="center"/>
    </xf>
    <xf numFmtId="165" fontId="7" fillId="0" borderId="9" xfId="0" applyNumberFormat="1" applyFont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 applyProtection="1">
      <alignment vertical="center"/>
    </xf>
    <xf numFmtId="165" fontId="9" fillId="0" borderId="9" xfId="0" applyNumberFormat="1" applyFont="1" applyBorder="1" applyAlignment="1" applyProtection="1">
      <alignment horizontal="center" vertical="center"/>
    </xf>
    <xf numFmtId="43" fontId="7" fillId="0" borderId="9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" fontId="0" fillId="0" borderId="0" xfId="0" applyNumberFormat="1"/>
    <xf numFmtId="165" fontId="10" fillId="0" borderId="0" xfId="0" applyNumberFormat="1" applyFont="1" applyAlignment="1">
      <alignment horizontal="center"/>
    </xf>
    <xf numFmtId="165" fontId="9" fillId="0" borderId="9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165" fontId="6" fillId="0" borderId="3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66" fontId="7" fillId="0" borderId="1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Border="1" applyAlignment="1" applyProtection="1">
      <alignment vertical="center"/>
    </xf>
    <xf numFmtId="165" fontId="7" fillId="0" borderId="0" xfId="0" applyNumberFormat="1" applyFont="1" applyBorder="1" applyAlignment="1" applyProtection="1">
      <alignment vertic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/>
    <xf numFmtId="0" fontId="2" fillId="0" borderId="14" xfId="0" applyFont="1" applyBorder="1" applyAlignment="1">
      <alignment horizontal="center" vertical="center"/>
    </xf>
    <xf numFmtId="169" fontId="2" fillId="0" borderId="14" xfId="0" applyNumberFormat="1" applyFont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/>
    <xf numFmtId="0" fontId="1" fillId="0" borderId="3" xfId="0" applyFont="1" applyFill="1" applyBorder="1" applyAlignment="1" applyProtection="1"/>
    <xf numFmtId="0" fontId="1" fillId="0" borderId="3" xfId="0" applyFont="1" applyFill="1" applyBorder="1"/>
    <xf numFmtId="0" fontId="1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/>
    <xf numFmtId="0" fontId="1" fillId="0" borderId="6" xfId="0" applyFont="1" applyFill="1" applyBorder="1" applyAlignment="1" applyProtection="1"/>
    <xf numFmtId="0" fontId="1" fillId="0" borderId="0" xfId="0" applyFont="1" applyFill="1"/>
    <xf numFmtId="0" fontId="1" fillId="0" borderId="8" xfId="0" applyFont="1" applyFill="1" applyBorder="1" applyAlignment="1" applyProtection="1">
      <alignment horizontal="center"/>
    </xf>
    <xf numFmtId="0" fontId="12" fillId="0" borderId="9" xfId="0" applyFont="1" applyBorder="1"/>
    <xf numFmtId="0" fontId="1" fillId="0" borderId="0" xfId="0" applyFont="1" applyFill="1" applyBorder="1" applyAlignment="1" applyProtection="1"/>
    <xf numFmtId="0" fontId="1" fillId="0" borderId="0" xfId="0" quotePrefix="1" applyFont="1" applyFill="1" applyBorder="1" applyAlignment="1" applyProtection="1">
      <alignment horizontal="left"/>
    </xf>
    <xf numFmtId="0" fontId="1" fillId="0" borderId="0" xfId="0" applyFont="1" applyFill="1" applyBorder="1"/>
    <xf numFmtId="0" fontId="1" fillId="0" borderId="11" xfId="0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left"/>
    </xf>
    <xf numFmtId="0" fontId="12" fillId="0" borderId="14" xfId="0" applyFont="1" applyBorder="1"/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/>
    <xf numFmtId="0" fontId="1" fillId="0" borderId="8" xfId="0" applyFont="1" applyFill="1" applyBorder="1"/>
    <xf numFmtId="1" fontId="1" fillId="0" borderId="9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horizontal="center"/>
    </xf>
    <xf numFmtId="0" fontId="1" fillId="0" borderId="5" xfId="0" applyFont="1" applyFill="1" applyBorder="1" applyAlignment="1" applyProtection="1">
      <alignment horizontal="left"/>
    </xf>
    <xf numFmtId="0" fontId="1" fillId="0" borderId="6" xfId="0" applyFont="1" applyFill="1" applyBorder="1" applyAlignment="1" applyProtection="1">
      <alignment horizontal="left"/>
    </xf>
    <xf numFmtId="0" fontId="1" fillId="0" borderId="6" xfId="0" applyFont="1" applyFill="1" applyBorder="1"/>
    <xf numFmtId="0" fontId="1" fillId="0" borderId="7" xfId="0" applyFont="1" applyFill="1" applyBorder="1"/>
    <xf numFmtId="0" fontId="1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1716881</xdr:colOff>
      <xdr:row>3</xdr:row>
      <xdr:rowOff>11432</xdr:rowOff>
    </xdr:from>
    <xdr:to>
      <xdr:col>6</xdr:col>
      <xdr:colOff>2307431</xdr:colOff>
      <xdr:row>4</xdr:row>
      <xdr:rowOff>197644</xdr:rowOff>
    </xdr:to>
    <xdr:sp macro="" textlink="">
      <xdr:nvSpPr>
        <xdr:cNvPr id="2" name="pole tekstowe 1"/>
        <xdr:cNvSpPr txBox="1"/>
      </xdr:nvSpPr>
      <xdr:spPr>
        <a:xfrm>
          <a:off x="7698581" y="697232"/>
          <a:ext cx="590550" cy="41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=</a:t>
          </a:r>
        </a:p>
      </xdr:txBody>
    </xdr:sp>
    <xdr:clientData/>
  </xdr:twoCellAnchor>
  <xdr:twoCellAnchor>
    <xdr:from>
      <xdr:col>5</xdr:col>
      <xdr:colOff>1685925</xdr:colOff>
      <xdr:row>2</xdr:row>
      <xdr:rowOff>95250</xdr:rowOff>
    </xdr:from>
    <xdr:to>
      <xdr:col>5</xdr:col>
      <xdr:colOff>2276475</xdr:colOff>
      <xdr:row>4</xdr:row>
      <xdr:rowOff>55244</xdr:rowOff>
    </xdr:to>
    <xdr:sp macro="" textlink="">
      <xdr:nvSpPr>
        <xdr:cNvPr id="3" name="pole tekstowe 2"/>
        <xdr:cNvSpPr txBox="1"/>
      </xdr:nvSpPr>
      <xdr:spPr>
        <a:xfrm>
          <a:off x="4857750" y="552450"/>
          <a:ext cx="590550" cy="4171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-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0"/>
  <sheetViews>
    <sheetView tabSelected="1" workbookViewId="0">
      <selection activeCell="E10" sqref="E10"/>
    </sheetView>
  </sheetViews>
  <sheetFormatPr defaultRowHeight="15"/>
  <cols>
    <col min="2" max="2" width="7.42578125" customWidth="1"/>
    <col min="3" max="3" width="12.7109375" customWidth="1"/>
    <col min="6" max="6" width="42.140625" customWidth="1"/>
    <col min="7" max="7" width="55.7109375" customWidth="1"/>
    <col min="8" max="8" width="10" customWidth="1"/>
    <col min="9" max="9" width="12.28515625" bestFit="1" customWidth="1"/>
    <col min="10" max="10" width="8" customWidth="1"/>
    <col min="16" max="17" width="0" hidden="1" customWidth="1"/>
    <col min="21" max="23" width="9.5703125" bestFit="1" customWidth="1"/>
    <col min="24" max="24" width="9.85546875" bestFit="1" customWidth="1"/>
    <col min="26" max="33" width="0" hidden="1" customWidth="1"/>
    <col min="34" max="34" width="9.5703125" bestFit="1" customWidth="1"/>
    <col min="36" max="41" width="0" hidden="1" customWidth="1"/>
  </cols>
  <sheetData>
    <row r="1" spans="1:54" ht="18">
      <c r="A1" s="1"/>
      <c r="B1" s="1"/>
      <c r="C1" s="1"/>
      <c r="D1" s="1"/>
      <c r="E1" s="1"/>
      <c r="F1" s="1"/>
      <c r="G1" s="2"/>
      <c r="H1" s="1"/>
      <c r="I1" s="1"/>
      <c r="J1" s="1"/>
    </row>
    <row r="2" spans="1:54" ht="18">
      <c r="A2" s="1"/>
      <c r="B2" s="127" t="s">
        <v>94</v>
      </c>
      <c r="C2" s="127"/>
      <c r="D2" s="127"/>
      <c r="E2" s="127"/>
      <c r="F2" s="127"/>
      <c r="G2" s="127"/>
      <c r="H2" s="127"/>
      <c r="I2" s="127"/>
      <c r="J2" s="3"/>
    </row>
    <row r="3" spans="1:54" ht="18">
      <c r="A3" s="1"/>
      <c r="B3" s="127" t="s">
        <v>95</v>
      </c>
      <c r="C3" s="127"/>
      <c r="D3" s="127"/>
      <c r="E3" s="127"/>
      <c r="F3" s="127"/>
      <c r="G3" s="127"/>
      <c r="H3" s="127"/>
      <c r="I3" s="127"/>
      <c r="J3" s="3"/>
    </row>
    <row r="4" spans="1:54" ht="18">
      <c r="A4" s="1"/>
      <c r="B4" s="4"/>
      <c r="C4" s="4"/>
      <c r="D4" s="4"/>
      <c r="E4" s="5" t="s">
        <v>0</v>
      </c>
      <c r="F4" s="6">
        <f>2690-181</f>
        <v>2509</v>
      </c>
      <c r="G4" s="7">
        <v>2690</v>
      </c>
      <c r="H4" s="8">
        <f>G4-F4</f>
        <v>181</v>
      </c>
      <c r="I4" s="4" t="s">
        <v>1</v>
      </c>
      <c r="J4" s="3"/>
    </row>
    <row r="5" spans="1:54" ht="18">
      <c r="A5" s="1"/>
      <c r="B5" s="128" t="s">
        <v>2</v>
      </c>
      <c r="C5" s="128" t="s">
        <v>110</v>
      </c>
      <c r="D5" s="129" t="s">
        <v>3</v>
      </c>
      <c r="E5" s="130"/>
      <c r="F5" s="130"/>
      <c r="G5" s="131"/>
      <c r="H5" s="128" t="s">
        <v>4</v>
      </c>
      <c r="I5" s="128" t="s">
        <v>5</v>
      </c>
      <c r="J5" s="3"/>
    </row>
    <row r="6" spans="1:54" ht="18">
      <c r="A6" s="1"/>
      <c r="B6" s="128"/>
      <c r="C6" s="128"/>
      <c r="D6" s="132" t="s">
        <v>6</v>
      </c>
      <c r="E6" s="133"/>
      <c r="F6" s="133"/>
      <c r="G6" s="134"/>
      <c r="H6" s="128"/>
      <c r="I6" s="128"/>
      <c r="J6" s="3"/>
    </row>
    <row r="7" spans="1:54" ht="18">
      <c r="A7" s="1"/>
      <c r="B7" s="9"/>
      <c r="C7" s="10"/>
      <c r="D7" s="4"/>
      <c r="E7" s="4"/>
      <c r="F7" s="4"/>
      <c r="G7" s="4"/>
      <c r="H7" s="11"/>
      <c r="I7" s="9"/>
      <c r="J7" s="3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</row>
    <row r="8" spans="1:54" ht="18">
      <c r="A8" s="1"/>
      <c r="B8" s="13"/>
      <c r="C8" s="14"/>
      <c r="D8" s="122" t="s">
        <v>7</v>
      </c>
      <c r="E8" s="123"/>
      <c r="F8" s="123"/>
      <c r="G8" s="124"/>
      <c r="H8" s="15"/>
      <c r="I8" s="16"/>
      <c r="J8" s="3"/>
      <c r="O8" s="17"/>
      <c r="P8" s="17"/>
      <c r="Q8" s="17"/>
      <c r="R8" s="17"/>
      <c r="S8" s="17"/>
      <c r="T8" s="17"/>
      <c r="U8" s="18"/>
      <c r="V8" s="19"/>
      <c r="W8" s="20"/>
      <c r="X8" s="19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2"/>
      <c r="AJ8" s="23"/>
      <c r="AK8" s="23"/>
      <c r="AL8" s="23"/>
      <c r="AM8" s="23"/>
      <c r="AN8" s="23"/>
      <c r="AO8" s="21"/>
      <c r="AP8" s="2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</row>
    <row r="9" spans="1:54" ht="18">
      <c r="A9" s="1"/>
      <c r="B9" s="13"/>
      <c r="C9" s="14"/>
      <c r="D9" s="24"/>
      <c r="E9" s="25"/>
      <c r="F9" s="25"/>
      <c r="G9" s="24"/>
      <c r="H9" s="15"/>
      <c r="I9" s="16"/>
      <c r="J9" s="3"/>
      <c r="N9" s="26"/>
      <c r="O9" s="26"/>
      <c r="P9" s="26"/>
      <c r="Q9" s="26"/>
      <c r="R9" s="26"/>
      <c r="S9" s="26"/>
      <c r="T9" s="26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</row>
    <row r="10" spans="1:54" ht="18">
      <c r="A10" s="1"/>
      <c r="B10" s="13">
        <v>1</v>
      </c>
      <c r="C10" s="14"/>
      <c r="D10" s="28" t="s">
        <v>8</v>
      </c>
      <c r="E10" s="25"/>
      <c r="F10" s="25"/>
      <c r="G10" s="24"/>
      <c r="H10" s="15" t="s">
        <v>9</v>
      </c>
      <c r="I10" s="29">
        <f>H4/1000</f>
        <v>0.18099999999999999</v>
      </c>
      <c r="J10" s="3"/>
      <c r="N10" s="26"/>
      <c r="O10" s="26"/>
      <c r="T10" s="26"/>
      <c r="V10" s="26"/>
      <c r="W10" s="26"/>
      <c r="X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</row>
    <row r="11" spans="1:54" ht="18">
      <c r="A11" s="1"/>
      <c r="B11" s="13" t="str">
        <f>IF(D11=0,"",A11)</f>
        <v/>
      </c>
      <c r="C11" s="14"/>
      <c r="D11" s="30"/>
      <c r="E11" s="4"/>
      <c r="F11" s="4"/>
      <c r="G11" s="4"/>
      <c r="H11" s="15"/>
      <c r="I11" s="31"/>
      <c r="J11" s="3"/>
      <c r="M11" s="12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12"/>
      <c r="AS11" s="12"/>
    </row>
    <row r="12" spans="1:54" ht="18">
      <c r="A12" s="1"/>
      <c r="B12" s="13">
        <v>2</v>
      </c>
      <c r="C12" s="14"/>
      <c r="D12" s="30" t="s">
        <v>10</v>
      </c>
      <c r="E12" s="4"/>
      <c r="F12" s="4"/>
      <c r="G12" s="4"/>
      <c r="H12" s="15"/>
      <c r="I12" s="32"/>
      <c r="J12" s="3"/>
      <c r="M12" s="12"/>
      <c r="N12" s="33"/>
      <c r="O12" s="33"/>
      <c r="P12" s="33"/>
      <c r="Q12" s="33"/>
      <c r="R12" s="33"/>
      <c r="S12" s="33"/>
      <c r="T12" s="33"/>
      <c r="U12" s="33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5"/>
      <c r="AN12" s="34"/>
      <c r="AO12" s="34"/>
      <c r="AP12" s="33"/>
      <c r="AQ12" s="27"/>
      <c r="AR12" s="12"/>
      <c r="AS12" s="36"/>
    </row>
    <row r="13" spans="1:54" ht="18">
      <c r="A13" s="1"/>
      <c r="B13" s="13"/>
      <c r="C13" s="14"/>
      <c r="D13" s="30" t="s">
        <v>11</v>
      </c>
      <c r="E13" s="4" t="s">
        <v>12</v>
      </c>
      <c r="F13" s="4"/>
      <c r="G13" s="4"/>
      <c r="H13" s="15" t="s">
        <v>13</v>
      </c>
      <c r="I13" s="32">
        <f>181*4*0.15</f>
        <v>108.6</v>
      </c>
      <c r="J13" s="3"/>
    </row>
    <row r="14" spans="1:54" ht="18">
      <c r="A14" s="1"/>
      <c r="B14" s="13"/>
      <c r="C14" s="14"/>
      <c r="D14" s="30"/>
      <c r="E14" s="4"/>
      <c r="F14" s="4"/>
      <c r="G14" s="4"/>
      <c r="H14" s="15"/>
      <c r="I14" s="32"/>
      <c r="J14" s="3"/>
      <c r="N14" s="17"/>
      <c r="O14" s="17"/>
      <c r="P14" s="17"/>
      <c r="Q14" s="17"/>
      <c r="R14" s="17"/>
      <c r="S14" s="17"/>
      <c r="T14" s="18" t="s">
        <v>14</v>
      </c>
      <c r="U14" s="19"/>
      <c r="V14" s="20" t="s">
        <v>15</v>
      </c>
      <c r="W14" s="19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2"/>
      <c r="AI14" s="23"/>
      <c r="AJ14" s="23"/>
      <c r="AK14" s="23"/>
      <c r="AL14" s="23"/>
      <c r="AM14" s="23"/>
      <c r="AN14" s="21"/>
      <c r="AO14" s="2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</row>
    <row r="15" spans="1:54" ht="18">
      <c r="A15" s="1"/>
      <c r="B15" s="13">
        <v>3</v>
      </c>
      <c r="C15" s="14"/>
      <c r="D15" s="30" t="s">
        <v>16</v>
      </c>
      <c r="E15" s="4"/>
      <c r="F15" s="4"/>
      <c r="G15" s="4"/>
      <c r="H15" s="15" t="s">
        <v>17</v>
      </c>
      <c r="I15" s="32">
        <v>1</v>
      </c>
      <c r="J15" s="3"/>
      <c r="M15" s="26"/>
      <c r="N15" s="26"/>
      <c r="O15" s="26"/>
      <c r="P15" s="26"/>
      <c r="Q15" s="26"/>
      <c r="R15" s="26"/>
      <c r="S15" s="26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</row>
    <row r="16" spans="1:54" ht="18">
      <c r="A16" s="1"/>
      <c r="B16" s="13"/>
      <c r="C16" s="14"/>
      <c r="D16" s="30"/>
      <c r="E16" s="4"/>
      <c r="F16" s="4"/>
      <c r="G16" s="4"/>
      <c r="H16" s="15"/>
      <c r="I16" s="32"/>
      <c r="J16" s="3"/>
      <c r="M16" s="125" t="s">
        <v>18</v>
      </c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26"/>
      <c r="AK16" s="26"/>
      <c r="AL16" s="26"/>
      <c r="AM16" s="26"/>
      <c r="AN16" s="26"/>
      <c r="AO16" s="26"/>
      <c r="AP16" s="26"/>
    </row>
    <row r="17" spans="1:51" ht="18">
      <c r="A17" s="1"/>
      <c r="B17" s="13"/>
      <c r="C17" s="14"/>
      <c r="D17" s="25" t="s">
        <v>19</v>
      </c>
      <c r="E17" s="4"/>
      <c r="F17" s="4"/>
      <c r="G17" s="4"/>
      <c r="H17" s="15"/>
      <c r="I17" s="32"/>
      <c r="J17" s="3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51" ht="18">
      <c r="A18" s="1"/>
      <c r="B18" s="13" t="str">
        <f t="shared" ref="B18:B31" si="0">IF(OR(D18=0,D17&gt;0),"",A18)</f>
        <v/>
      </c>
      <c r="C18" s="14"/>
      <c r="D18" s="25"/>
      <c r="E18" s="4"/>
      <c r="F18" s="4"/>
      <c r="G18" s="4"/>
      <c r="H18" s="15"/>
      <c r="I18" s="32"/>
      <c r="J18" s="3"/>
      <c r="M18" s="37"/>
      <c r="N18" s="38"/>
      <c r="O18" s="38"/>
      <c r="P18" s="38"/>
      <c r="Q18" s="38"/>
      <c r="R18" s="37"/>
      <c r="S18" s="38"/>
      <c r="T18" s="38"/>
      <c r="U18" s="39" t="s">
        <v>20</v>
      </c>
      <c r="V18" s="39" t="s">
        <v>20</v>
      </c>
      <c r="W18" s="40" t="s">
        <v>21</v>
      </c>
      <c r="X18" s="40" t="s">
        <v>22</v>
      </c>
      <c r="Y18" s="40" t="s">
        <v>23</v>
      </c>
      <c r="Z18" s="40"/>
      <c r="AA18" s="40"/>
      <c r="AB18" s="40"/>
      <c r="AC18" s="40"/>
      <c r="AD18" s="40"/>
      <c r="AE18" s="40"/>
      <c r="AF18" s="40"/>
      <c r="AG18" s="40"/>
      <c r="AH18" s="40" t="s">
        <v>22</v>
      </c>
      <c r="AI18" s="40" t="s">
        <v>24</v>
      </c>
      <c r="AJ18" s="41"/>
      <c r="AK18" s="42"/>
      <c r="AL18" s="43" t="s">
        <v>25</v>
      </c>
      <c r="AM18" s="41"/>
      <c r="AN18" s="39" t="s">
        <v>26</v>
      </c>
      <c r="AO18" s="44" t="s">
        <v>27</v>
      </c>
      <c r="AP18" s="26"/>
      <c r="AR18" s="36" t="s">
        <v>28</v>
      </c>
      <c r="AU18">
        <f>15+5</f>
        <v>20</v>
      </c>
      <c r="AV18" t="s">
        <v>29</v>
      </c>
    </row>
    <row r="19" spans="1:51" ht="18">
      <c r="A19" s="1"/>
      <c r="B19" s="13">
        <v>4</v>
      </c>
      <c r="C19" s="14"/>
      <c r="D19" s="30" t="s">
        <v>10</v>
      </c>
      <c r="E19" s="4"/>
      <c r="F19" s="4"/>
      <c r="G19" s="4"/>
      <c r="H19" s="15"/>
      <c r="I19" s="32"/>
      <c r="J19" s="3"/>
      <c r="M19" s="45" t="s">
        <v>30</v>
      </c>
      <c r="N19" s="46" t="s">
        <v>9</v>
      </c>
      <c r="O19" s="46" t="s">
        <v>31</v>
      </c>
      <c r="P19" s="46"/>
      <c r="Q19" s="47"/>
      <c r="R19" s="48" t="s">
        <v>32</v>
      </c>
      <c r="S19" s="45" t="s">
        <v>33</v>
      </c>
      <c r="T19" s="45" t="s">
        <v>33</v>
      </c>
      <c r="U19" s="45" t="s">
        <v>34</v>
      </c>
      <c r="V19" s="45" t="s">
        <v>35</v>
      </c>
      <c r="W19" s="45" t="s">
        <v>36</v>
      </c>
      <c r="X19" s="45" t="s">
        <v>36</v>
      </c>
      <c r="Y19" s="45" t="s">
        <v>36</v>
      </c>
      <c r="Z19" s="49" t="s">
        <v>37</v>
      </c>
      <c r="AA19" s="50" t="s">
        <v>37</v>
      </c>
      <c r="AB19" s="49" t="s">
        <v>38</v>
      </c>
      <c r="AC19" s="50" t="s">
        <v>38</v>
      </c>
      <c r="AD19" s="49" t="s">
        <v>39</v>
      </c>
      <c r="AE19" s="50" t="s">
        <v>39</v>
      </c>
      <c r="AF19" s="49" t="s">
        <v>40</v>
      </c>
      <c r="AG19" s="49" t="s">
        <v>41</v>
      </c>
      <c r="AH19" s="45" t="s">
        <v>36</v>
      </c>
      <c r="AI19" s="45" t="s">
        <v>36</v>
      </c>
      <c r="AJ19" s="51" t="s">
        <v>42</v>
      </c>
      <c r="AK19" s="52" t="s">
        <v>43</v>
      </c>
      <c r="AL19" s="53" t="s">
        <v>44</v>
      </c>
      <c r="AM19" s="53" t="s">
        <v>45</v>
      </c>
      <c r="AN19" s="45" t="s">
        <v>46</v>
      </c>
      <c r="AO19" s="39" t="s">
        <v>47</v>
      </c>
      <c r="AP19" s="26"/>
      <c r="AR19" t="s">
        <v>48</v>
      </c>
      <c r="AV19" t="s">
        <v>29</v>
      </c>
    </row>
    <row r="20" spans="1:51" ht="18">
      <c r="A20" s="1"/>
      <c r="B20" s="13" t="str">
        <f t="shared" si="0"/>
        <v/>
      </c>
      <c r="C20" s="14"/>
      <c r="D20" s="4" t="s">
        <v>11</v>
      </c>
      <c r="E20" s="4"/>
      <c r="F20" s="4"/>
      <c r="G20" s="4"/>
      <c r="H20" s="15" t="s">
        <v>13</v>
      </c>
      <c r="I20" s="32">
        <f>AI32*0.15</f>
        <v>15.79708208840399</v>
      </c>
      <c r="J20" s="3"/>
      <c r="M20" s="45"/>
      <c r="N20" s="45"/>
      <c r="O20" s="47"/>
      <c r="P20" s="47" t="s">
        <v>49</v>
      </c>
      <c r="Q20" s="47" t="s">
        <v>50</v>
      </c>
      <c r="R20" s="48"/>
      <c r="S20" s="45" t="s">
        <v>51</v>
      </c>
      <c r="T20" s="45" t="s">
        <v>52</v>
      </c>
      <c r="U20" s="45" t="s">
        <v>53</v>
      </c>
      <c r="V20" s="45" t="s">
        <v>53</v>
      </c>
      <c r="W20" s="45" t="s">
        <v>54</v>
      </c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 t="s">
        <v>55</v>
      </c>
      <c r="AI20" s="45"/>
      <c r="AJ20" s="45"/>
      <c r="AK20" s="45"/>
      <c r="AL20" s="45" t="s">
        <v>56</v>
      </c>
      <c r="AM20" s="45"/>
      <c r="AN20" s="45"/>
      <c r="AO20" s="45" t="s">
        <v>57</v>
      </c>
      <c r="AP20" s="26"/>
    </row>
    <row r="21" spans="1:51" ht="18">
      <c r="A21" s="1"/>
      <c r="B21" s="13" t="str">
        <f t="shared" si="0"/>
        <v/>
      </c>
      <c r="C21" s="14"/>
      <c r="D21" s="30"/>
      <c r="E21" s="4"/>
      <c r="F21" s="4"/>
      <c r="G21" s="4"/>
      <c r="H21" s="15"/>
      <c r="I21" s="32"/>
      <c r="J21" s="3"/>
      <c r="M21" s="45"/>
      <c r="N21" s="54"/>
      <c r="O21" s="47"/>
      <c r="P21" s="47"/>
      <c r="Q21" s="47"/>
      <c r="R21" s="48"/>
      <c r="S21" s="48"/>
      <c r="T21" s="48"/>
      <c r="U21" s="55" t="s">
        <v>58</v>
      </c>
      <c r="V21" s="55" t="s">
        <v>58</v>
      </c>
      <c r="W21" s="55" t="s">
        <v>59</v>
      </c>
      <c r="X21" s="45" t="s">
        <v>60</v>
      </c>
      <c r="Y21" s="45" t="s">
        <v>60</v>
      </c>
      <c r="Z21" s="49"/>
      <c r="AA21" s="49"/>
      <c r="AB21" s="49"/>
      <c r="AC21" s="49"/>
      <c r="AD21" s="49"/>
      <c r="AE21" s="49"/>
      <c r="AF21" s="49" t="s">
        <v>61</v>
      </c>
      <c r="AG21" s="49" t="s">
        <v>61</v>
      </c>
      <c r="AH21" s="45" t="s">
        <v>60</v>
      </c>
      <c r="AI21" s="45" t="s">
        <v>62</v>
      </c>
      <c r="AJ21" s="45" t="s">
        <v>62</v>
      </c>
      <c r="AK21" s="45" t="s">
        <v>62</v>
      </c>
      <c r="AL21" s="45" t="s">
        <v>62</v>
      </c>
      <c r="AM21" s="45" t="s">
        <v>62</v>
      </c>
      <c r="AN21" s="45" t="s">
        <v>63</v>
      </c>
      <c r="AO21" s="45"/>
      <c r="AP21" s="26"/>
    </row>
    <row r="22" spans="1:51" ht="18">
      <c r="A22" s="1"/>
      <c r="B22" s="13">
        <v>5</v>
      </c>
      <c r="C22" s="14"/>
      <c r="D22" s="4" t="s">
        <v>64</v>
      </c>
      <c r="E22" s="4"/>
      <c r="F22" s="4"/>
      <c r="G22" s="4"/>
      <c r="H22" s="15"/>
      <c r="I22" s="32"/>
      <c r="J22" s="3"/>
      <c r="M22" s="56">
        <v>1</v>
      </c>
      <c r="N22" s="57">
        <f>M22+1</f>
        <v>2</v>
      </c>
      <c r="O22" s="57">
        <f t="shared" ref="O22:AO22" si="1">N22+1</f>
        <v>3</v>
      </c>
      <c r="P22" s="58"/>
      <c r="Q22" s="59"/>
      <c r="R22" s="58">
        <f>O22+1</f>
        <v>4</v>
      </c>
      <c r="S22" s="57">
        <f>R22+1</f>
        <v>5</v>
      </c>
      <c r="T22" s="57">
        <f t="shared" si="1"/>
        <v>6</v>
      </c>
      <c r="U22" s="57">
        <f t="shared" si="1"/>
        <v>7</v>
      </c>
      <c r="V22" s="57"/>
      <c r="W22" s="57"/>
      <c r="X22" s="57">
        <f>U22+1</f>
        <v>8</v>
      </c>
      <c r="Y22" s="57"/>
      <c r="Z22" s="57"/>
      <c r="AA22" s="57"/>
      <c r="AB22" s="57"/>
      <c r="AC22" s="57"/>
      <c r="AD22" s="57"/>
      <c r="AE22" s="57"/>
      <c r="AF22" s="57"/>
      <c r="AG22" s="57"/>
      <c r="AH22" s="57">
        <f>X22+1</f>
        <v>9</v>
      </c>
      <c r="AI22" s="57">
        <f t="shared" si="1"/>
        <v>10</v>
      </c>
      <c r="AJ22" s="60" t="e">
        <f>#REF!+1</f>
        <v>#REF!</v>
      </c>
      <c r="AK22" s="60" t="e">
        <f t="shared" si="1"/>
        <v>#REF!</v>
      </c>
      <c r="AL22" s="60">
        <v>12</v>
      </c>
      <c r="AM22" s="60">
        <f t="shared" si="1"/>
        <v>13</v>
      </c>
      <c r="AN22" s="60">
        <f t="shared" si="1"/>
        <v>14</v>
      </c>
      <c r="AO22" s="60">
        <f t="shared" si="1"/>
        <v>15</v>
      </c>
      <c r="AP22" s="26"/>
      <c r="AR22" t="s">
        <v>65</v>
      </c>
      <c r="AS22" t="s">
        <v>66</v>
      </c>
      <c r="AT22" t="s">
        <v>67</v>
      </c>
      <c r="AU22" t="s">
        <v>68</v>
      </c>
      <c r="AV22" t="s">
        <v>69</v>
      </c>
      <c r="AW22" t="s">
        <v>70</v>
      </c>
      <c r="AX22" t="s">
        <v>71</v>
      </c>
      <c r="AY22" t="s">
        <v>72</v>
      </c>
    </row>
    <row r="23" spans="1:51" ht="18">
      <c r="A23" s="1"/>
      <c r="B23" s="13" t="str">
        <f t="shared" si="0"/>
        <v/>
      </c>
      <c r="C23" s="14"/>
      <c r="D23" s="4" t="s">
        <v>73</v>
      </c>
      <c r="E23" s="4"/>
      <c r="F23" s="4"/>
      <c r="G23" s="4"/>
      <c r="H23" s="15" t="s">
        <v>74</v>
      </c>
      <c r="I23" s="32">
        <f>AI32</f>
        <v>105.31388058935994</v>
      </c>
      <c r="J23" s="3"/>
      <c r="L23" s="12"/>
      <c r="M23" s="61">
        <v>1</v>
      </c>
      <c r="N23" s="62">
        <v>2</v>
      </c>
      <c r="O23" s="63" t="s">
        <v>75</v>
      </c>
      <c r="P23" s="63">
        <v>0</v>
      </c>
      <c r="Q23" s="63">
        <v>4</v>
      </c>
      <c r="R23" s="64" t="s">
        <v>76</v>
      </c>
      <c r="S23" s="64" t="s">
        <v>77</v>
      </c>
      <c r="T23" s="64" t="s">
        <v>72</v>
      </c>
      <c r="U23" s="64">
        <v>3</v>
      </c>
      <c r="V23" s="64">
        <v>3</v>
      </c>
      <c r="W23" s="64">
        <v>90</v>
      </c>
      <c r="X23" s="65">
        <f>Q23-P23</f>
        <v>4</v>
      </c>
      <c r="Y23" s="65">
        <v>4</v>
      </c>
      <c r="Z23" s="65">
        <f>W23/360*3.1415927*2</f>
        <v>1.57079635</v>
      </c>
      <c r="AA23" s="65">
        <f>(180-W23)/360*3.14158*2</f>
        <v>1.5707899999999999</v>
      </c>
      <c r="AB23" s="65">
        <f>TAN(Z23/2)</f>
        <v>1.0000000232051036</v>
      </c>
      <c r="AC23" s="65">
        <f>TAN(AA23/2)</f>
        <v>0.99999367322511734</v>
      </c>
      <c r="AD23" s="65">
        <f>U23*AB23</f>
        <v>3.0000000696153108</v>
      </c>
      <c r="AE23" s="65">
        <f>V23*AC23</f>
        <v>2.999981019675352</v>
      </c>
      <c r="AF23" s="65">
        <f>$U23*$AD23-3.1415927*$U23*$U23*$W23/360</f>
        <v>1.9314166338459327</v>
      </c>
      <c r="AG23" s="65">
        <f>$V23*$AE23-3.1415927*$V23*$V23*(180-$W23)/360</f>
        <v>1.9313594840260553</v>
      </c>
      <c r="AH23" s="66">
        <f>AD23+AE23+X23/SIN(Z23)</f>
        <v>9.9999810892906638</v>
      </c>
      <c r="AI23" s="67">
        <f>AF23+AG23+X23*Y23</f>
        <v>19.862776117871988</v>
      </c>
      <c r="AJ23" s="68"/>
      <c r="AK23" s="68"/>
      <c r="AL23" s="68"/>
      <c r="AM23" s="68"/>
      <c r="AN23" s="69">
        <f>AI23*$AK$6/100-AL23*$AK$7/100</f>
        <v>0</v>
      </c>
      <c r="AO23" s="70"/>
      <c r="AP23" s="26"/>
      <c r="AQ23" s="26"/>
      <c r="AR23" s="26">
        <f t="shared" ref="AR23:AY23" si="2">IF(AH$10=$S23,$AL23,0)</f>
        <v>0</v>
      </c>
      <c r="AS23" s="26">
        <f t="shared" si="2"/>
        <v>0</v>
      </c>
      <c r="AT23" s="26">
        <f t="shared" si="2"/>
        <v>0</v>
      </c>
      <c r="AU23" s="26">
        <f t="shared" si="2"/>
        <v>0</v>
      </c>
      <c r="AV23" s="26">
        <f t="shared" si="2"/>
        <v>0</v>
      </c>
      <c r="AW23" s="26">
        <f t="shared" si="2"/>
        <v>0</v>
      </c>
      <c r="AX23" s="26">
        <f t="shared" si="2"/>
        <v>0</v>
      </c>
      <c r="AY23" s="26">
        <f t="shared" si="2"/>
        <v>0</v>
      </c>
    </row>
    <row r="24" spans="1:51" ht="18">
      <c r="A24" s="1"/>
      <c r="B24" s="13" t="str">
        <f t="shared" si="0"/>
        <v/>
      </c>
      <c r="C24" s="14"/>
      <c r="D24" s="30"/>
      <c r="E24" s="4"/>
      <c r="F24" s="4"/>
      <c r="G24" s="4"/>
      <c r="H24" s="15"/>
      <c r="I24" s="32"/>
      <c r="J24" s="3"/>
      <c r="L24" s="12"/>
      <c r="M24" s="61"/>
      <c r="N24" s="62"/>
      <c r="O24" s="63"/>
      <c r="P24" s="63"/>
      <c r="Q24" s="63"/>
      <c r="R24" s="64"/>
      <c r="S24" s="64"/>
      <c r="T24" s="64"/>
      <c r="U24" s="64"/>
      <c r="V24" s="64"/>
      <c r="W24" s="64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6"/>
      <c r="AI24" s="67"/>
      <c r="AJ24" s="68"/>
      <c r="AK24" s="68"/>
      <c r="AL24" s="68"/>
      <c r="AM24" s="68"/>
      <c r="AN24" s="69"/>
      <c r="AO24" s="70"/>
      <c r="AP24" s="26"/>
      <c r="AQ24" s="26"/>
      <c r="AR24" s="26"/>
      <c r="AS24" s="26"/>
      <c r="AT24" s="26"/>
      <c r="AU24" s="26"/>
      <c r="AV24" s="26"/>
      <c r="AW24" s="26"/>
      <c r="AX24" s="26"/>
      <c r="AY24" s="26"/>
    </row>
    <row r="25" spans="1:51" ht="18">
      <c r="A25" s="1"/>
      <c r="B25" s="13">
        <v>6</v>
      </c>
      <c r="C25" s="14"/>
      <c r="D25" s="4" t="s">
        <v>78</v>
      </c>
      <c r="E25" s="4"/>
      <c r="F25" s="4"/>
      <c r="G25" s="4"/>
      <c r="H25" s="15"/>
      <c r="I25" s="32"/>
      <c r="J25" s="3"/>
      <c r="M25" s="61">
        <f t="shared" ref="M25:M29" si="3">M23+1</f>
        <v>2</v>
      </c>
      <c r="N25" s="62">
        <f>(P25+Q25)/2</f>
        <v>40</v>
      </c>
      <c r="O25" s="63" t="s">
        <v>79</v>
      </c>
      <c r="P25" s="63">
        <v>38</v>
      </c>
      <c r="Q25" s="63">
        <v>42</v>
      </c>
      <c r="R25" s="64" t="s">
        <v>76</v>
      </c>
      <c r="S25" s="64" t="s">
        <v>77</v>
      </c>
      <c r="T25" s="64" t="s">
        <v>72</v>
      </c>
      <c r="U25" s="64">
        <v>3</v>
      </c>
      <c r="V25" s="64">
        <v>3</v>
      </c>
      <c r="W25" s="64">
        <v>90</v>
      </c>
      <c r="X25" s="65">
        <f>Q25-P25</f>
        <v>4</v>
      </c>
      <c r="Y25" s="65">
        <v>6</v>
      </c>
      <c r="Z25" s="65">
        <f>W25/360*3.1415927*2</f>
        <v>1.57079635</v>
      </c>
      <c r="AA25" s="65">
        <f>(180-W25)/360*3.14158*2</f>
        <v>1.5707899999999999</v>
      </c>
      <c r="AB25" s="65">
        <f>TAN(Z25/2)</f>
        <v>1.0000000232051036</v>
      </c>
      <c r="AC25" s="65">
        <f>TAN(AA25/2)</f>
        <v>0.99999367322511734</v>
      </c>
      <c r="AD25" s="65">
        <f>U25*AB25</f>
        <v>3.0000000696153108</v>
      </c>
      <c r="AE25" s="65">
        <f>V25*AC25</f>
        <v>2.999981019675352</v>
      </c>
      <c r="AF25" s="65">
        <f>$U25*$AD25-3.1415927*$U25*$U25*$W25/360</f>
        <v>1.9314166338459327</v>
      </c>
      <c r="AG25" s="65">
        <f>$V25*$AE25-3.1415927*$V25*$V25*(180-$W25)/360</f>
        <v>1.9313594840260553</v>
      </c>
      <c r="AH25" s="66">
        <f>AD25+AE25+X25/SIN(Z25)</f>
        <v>9.9999810892906638</v>
      </c>
      <c r="AI25" s="67">
        <f>AF25+AG25+X25*Y25</f>
        <v>27.862776117871988</v>
      </c>
      <c r="AJ25" s="68"/>
      <c r="AK25" s="68"/>
      <c r="AL25" s="68"/>
      <c r="AM25" s="68"/>
      <c r="AN25" s="69">
        <f>AI25*$AK$6/100-AL25*$AK$7/100</f>
        <v>0</v>
      </c>
      <c r="AO25" s="70"/>
      <c r="AP25" s="26"/>
      <c r="AQ25" s="26"/>
      <c r="AR25" s="26"/>
      <c r="AS25" s="26"/>
      <c r="AT25" s="26"/>
      <c r="AU25" s="26"/>
      <c r="AV25" s="26"/>
      <c r="AW25" s="26"/>
      <c r="AX25" s="26"/>
      <c r="AY25" s="26"/>
    </row>
    <row r="26" spans="1:51" ht="18">
      <c r="A26" s="1"/>
      <c r="B26" s="13" t="str">
        <f t="shared" si="0"/>
        <v/>
      </c>
      <c r="C26" s="14"/>
      <c r="D26" s="4" t="s">
        <v>80</v>
      </c>
      <c r="E26" s="4"/>
      <c r="F26" s="4"/>
      <c r="G26" s="4"/>
      <c r="H26" s="15" t="s">
        <v>74</v>
      </c>
      <c r="I26" s="32">
        <f>I23</f>
        <v>105.31388058935994</v>
      </c>
      <c r="J26" s="3"/>
      <c r="L26" s="71"/>
      <c r="M26" s="61"/>
      <c r="N26" s="62"/>
      <c r="O26" s="63"/>
      <c r="P26" s="63"/>
      <c r="Q26" s="63"/>
      <c r="R26" s="64"/>
      <c r="S26" s="64"/>
      <c r="T26" s="64"/>
      <c r="U26" s="64"/>
      <c r="V26" s="64"/>
      <c r="W26" s="64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3"/>
      <c r="AI26" s="67"/>
      <c r="AJ26" s="68"/>
      <c r="AK26" s="68"/>
      <c r="AL26" s="68"/>
      <c r="AM26" s="68"/>
      <c r="AN26" s="74"/>
      <c r="AO26" s="70"/>
      <c r="AP26" s="26"/>
      <c r="AR26" s="26">
        <f t="shared" ref="AR26:AY33" si="4">IF(AH$10=$S26,$AL26,0)</f>
        <v>0</v>
      </c>
      <c r="AS26" s="26">
        <f t="shared" si="4"/>
        <v>0</v>
      </c>
      <c r="AT26" s="26">
        <f t="shared" si="4"/>
        <v>0</v>
      </c>
      <c r="AU26" s="26">
        <f t="shared" si="4"/>
        <v>0</v>
      </c>
      <c r="AV26" s="26">
        <f t="shared" si="4"/>
        <v>0</v>
      </c>
      <c r="AW26" s="26">
        <f t="shared" si="4"/>
        <v>0</v>
      </c>
      <c r="AX26" s="26">
        <f t="shared" si="4"/>
        <v>0</v>
      </c>
      <c r="AY26" s="26">
        <f t="shared" si="4"/>
        <v>0</v>
      </c>
    </row>
    <row r="27" spans="1:51" ht="18">
      <c r="A27" s="1"/>
      <c r="B27" s="13" t="str">
        <f t="shared" si="0"/>
        <v/>
      </c>
      <c r="C27" s="14"/>
      <c r="D27" s="4"/>
      <c r="E27" s="4"/>
      <c r="F27" s="4"/>
      <c r="G27" s="4"/>
      <c r="H27" s="15"/>
      <c r="I27" s="32"/>
      <c r="J27" s="3"/>
      <c r="M27" s="61">
        <f t="shared" si="3"/>
        <v>3</v>
      </c>
      <c r="N27" s="62">
        <f t="shared" ref="N27" si="5">(P27+Q27)/2</f>
        <v>49.5</v>
      </c>
      <c r="O27" s="63" t="s">
        <v>75</v>
      </c>
      <c r="P27" s="63">
        <v>45</v>
      </c>
      <c r="Q27" s="63">
        <f>P27+9</f>
        <v>54</v>
      </c>
      <c r="R27" s="64" t="s">
        <v>76</v>
      </c>
      <c r="S27" s="64" t="s">
        <v>77</v>
      </c>
      <c r="T27" s="64" t="s">
        <v>72</v>
      </c>
      <c r="U27" s="64">
        <v>3</v>
      </c>
      <c r="V27" s="64">
        <v>3</v>
      </c>
      <c r="W27" s="64">
        <v>90</v>
      </c>
      <c r="X27" s="65">
        <f t="shared" ref="X27" si="6">Q27-P27</f>
        <v>9</v>
      </c>
      <c r="Y27" s="65">
        <v>2</v>
      </c>
      <c r="Z27" s="65">
        <f>W27/360*3.1415927*2</f>
        <v>1.57079635</v>
      </c>
      <c r="AA27" s="65">
        <f>(180-W27)/360*3.14158*2</f>
        <v>1.5707899999999999</v>
      </c>
      <c r="AB27" s="65">
        <f>TAN(Z27/2)</f>
        <v>1.0000000232051036</v>
      </c>
      <c r="AC27" s="65">
        <f>TAN(AA27/2)</f>
        <v>0.99999367322511734</v>
      </c>
      <c r="AD27" s="65">
        <f>U27*AB27</f>
        <v>3.0000000696153108</v>
      </c>
      <c r="AE27" s="65">
        <f>V27*AC27</f>
        <v>2.999981019675352</v>
      </c>
      <c r="AF27" s="65">
        <f>$U27*$AD27-3.1415927*$U27*$U27*$W27/360</f>
        <v>1.9314166338459327</v>
      </c>
      <c r="AG27" s="65">
        <f>$V27*$AE27-3.1415927*$V27*$V27*(180-$W27)/360</f>
        <v>1.9313594840260553</v>
      </c>
      <c r="AH27" s="66">
        <f>AD27+AE27+X27/SIN(Z27)</f>
        <v>14.999981089290664</v>
      </c>
      <c r="AI27" s="67">
        <f>AF27+AG27+X27*Y27</f>
        <v>21.862776117871988</v>
      </c>
      <c r="AJ27" s="68"/>
      <c r="AK27" s="68"/>
      <c r="AL27" s="68"/>
      <c r="AM27" s="68"/>
      <c r="AN27" s="69">
        <f>AI27*$AK$6/100-AL27*$AK$7/100</f>
        <v>0</v>
      </c>
      <c r="AO27" s="70"/>
      <c r="AP27" s="27"/>
      <c r="AQ27" s="27"/>
      <c r="AR27" s="26">
        <f t="shared" si="4"/>
        <v>0</v>
      </c>
      <c r="AS27" s="26">
        <f t="shared" si="4"/>
        <v>0</v>
      </c>
      <c r="AT27" s="26">
        <f t="shared" si="4"/>
        <v>0</v>
      </c>
      <c r="AU27" s="26">
        <f t="shared" si="4"/>
        <v>0</v>
      </c>
      <c r="AV27" s="26">
        <f t="shared" si="4"/>
        <v>0</v>
      </c>
      <c r="AW27" s="26">
        <f t="shared" si="4"/>
        <v>0</v>
      </c>
      <c r="AX27" s="26">
        <f t="shared" si="4"/>
        <v>0</v>
      </c>
      <c r="AY27" s="26">
        <f t="shared" si="4"/>
        <v>0</v>
      </c>
    </row>
    <row r="28" spans="1:51" ht="18">
      <c r="A28" s="1"/>
      <c r="B28" s="13">
        <v>7</v>
      </c>
      <c r="C28" s="14"/>
      <c r="D28" s="4" t="s">
        <v>81</v>
      </c>
      <c r="E28" s="4"/>
      <c r="F28" s="4"/>
      <c r="G28" s="4"/>
      <c r="H28" s="15" t="s">
        <v>74</v>
      </c>
      <c r="I28" s="32">
        <f>I26</f>
        <v>105.31388058935994</v>
      </c>
      <c r="J28" s="3"/>
      <c r="M28" s="61"/>
      <c r="N28" s="62"/>
      <c r="O28" s="63"/>
      <c r="P28" s="63"/>
      <c r="Q28" s="63"/>
      <c r="R28" s="64"/>
      <c r="S28" s="64"/>
      <c r="T28" s="64"/>
      <c r="U28" s="75"/>
      <c r="V28" s="76"/>
      <c r="W28" s="76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3"/>
      <c r="AI28" s="67"/>
      <c r="AJ28" s="68"/>
      <c r="AK28" s="68"/>
      <c r="AL28" s="68"/>
      <c r="AM28" s="68"/>
      <c r="AN28" s="69"/>
      <c r="AO28" s="70"/>
      <c r="AP28" s="27"/>
      <c r="AQ28" s="27"/>
      <c r="AR28" s="26">
        <f t="shared" si="4"/>
        <v>0</v>
      </c>
      <c r="AS28" s="26">
        <f t="shared" si="4"/>
        <v>0</v>
      </c>
      <c r="AT28" s="26">
        <f t="shared" si="4"/>
        <v>0</v>
      </c>
      <c r="AU28" s="26">
        <f t="shared" si="4"/>
        <v>0</v>
      </c>
      <c r="AV28" s="26">
        <f t="shared" si="4"/>
        <v>0</v>
      </c>
      <c r="AW28" s="26">
        <f t="shared" si="4"/>
        <v>0</v>
      </c>
      <c r="AX28" s="26">
        <f t="shared" si="4"/>
        <v>0</v>
      </c>
      <c r="AY28" s="26">
        <f t="shared" si="4"/>
        <v>0</v>
      </c>
    </row>
    <row r="29" spans="1:51" ht="18">
      <c r="A29" s="1"/>
      <c r="B29" s="13" t="str">
        <f t="shared" si="0"/>
        <v/>
      </c>
      <c r="C29" s="14"/>
      <c r="D29" s="4"/>
      <c r="E29" s="4"/>
      <c r="F29" s="4"/>
      <c r="G29" s="4"/>
      <c r="H29" s="15"/>
      <c r="I29" s="32"/>
      <c r="J29" s="3"/>
      <c r="L29" s="77"/>
      <c r="M29" s="61">
        <f t="shared" si="3"/>
        <v>4</v>
      </c>
      <c r="N29" s="62">
        <f t="shared" ref="N29" si="7">(P29+Q29)/2</f>
        <v>162</v>
      </c>
      <c r="O29" s="63" t="s">
        <v>75</v>
      </c>
      <c r="P29" s="63">
        <v>160</v>
      </c>
      <c r="Q29" s="63">
        <v>164</v>
      </c>
      <c r="R29" s="64" t="s">
        <v>76</v>
      </c>
      <c r="S29" s="64" t="s">
        <v>77</v>
      </c>
      <c r="T29" s="64" t="s">
        <v>72</v>
      </c>
      <c r="U29" s="64">
        <v>3</v>
      </c>
      <c r="V29" s="64">
        <v>3</v>
      </c>
      <c r="W29" s="64">
        <v>90</v>
      </c>
      <c r="X29" s="65">
        <f t="shared" ref="X29" si="8">Q29-P29</f>
        <v>4</v>
      </c>
      <c r="Y29" s="65">
        <v>3</v>
      </c>
      <c r="Z29" s="65">
        <f>W29/360*3.1415927*2</f>
        <v>1.57079635</v>
      </c>
      <c r="AA29" s="65">
        <f>(180-W29)/360*3.14158*2</f>
        <v>1.5707899999999999</v>
      </c>
      <c r="AB29" s="65">
        <f>TAN(Z29/2)</f>
        <v>1.0000000232051036</v>
      </c>
      <c r="AC29" s="65">
        <f>TAN(AA29/2)</f>
        <v>0.99999367322511734</v>
      </c>
      <c r="AD29" s="65">
        <f>U29*AB29</f>
        <v>3.0000000696153108</v>
      </c>
      <c r="AE29" s="65">
        <f>V29*AC29</f>
        <v>2.999981019675352</v>
      </c>
      <c r="AF29" s="65">
        <f>$U29*$AD29-3.1415927*$U29*$U29*$W29/360</f>
        <v>1.9314166338459327</v>
      </c>
      <c r="AG29" s="65">
        <f>$V29*$AE29-3.1415927*$V29*$V29*(180-$W29)/360</f>
        <v>1.9313594840260553</v>
      </c>
      <c r="AH29" s="66">
        <f>AD29+AE29+X29/SIN(Z29)</f>
        <v>9.9999810892906638</v>
      </c>
      <c r="AI29" s="67">
        <f>AF29+AG29+X29*Y29</f>
        <v>15.862776117871988</v>
      </c>
      <c r="AJ29" s="68"/>
      <c r="AK29" s="68"/>
      <c r="AL29" s="68"/>
      <c r="AM29" s="68"/>
      <c r="AN29" s="69">
        <f>AI29*$AK$6/100-AL29*$AK$7/100</f>
        <v>0</v>
      </c>
      <c r="AO29" s="70"/>
      <c r="AP29" s="26"/>
      <c r="AQ29" s="26"/>
      <c r="AR29" s="26">
        <f t="shared" si="4"/>
        <v>0</v>
      </c>
      <c r="AS29" s="26">
        <f t="shared" si="4"/>
        <v>0</v>
      </c>
      <c r="AT29" s="26">
        <f t="shared" si="4"/>
        <v>0</v>
      </c>
      <c r="AU29" s="26">
        <f t="shared" si="4"/>
        <v>0</v>
      </c>
      <c r="AV29" s="26">
        <f t="shared" si="4"/>
        <v>0</v>
      </c>
      <c r="AW29" s="26">
        <f t="shared" si="4"/>
        <v>0</v>
      </c>
      <c r="AX29" s="26">
        <f t="shared" si="4"/>
        <v>0</v>
      </c>
      <c r="AY29" s="26">
        <f t="shared" si="4"/>
        <v>0</v>
      </c>
    </row>
    <row r="30" spans="1:51" ht="18">
      <c r="A30" s="1"/>
      <c r="B30" s="13"/>
      <c r="C30" s="14"/>
      <c r="D30" s="4"/>
      <c r="E30" s="4"/>
      <c r="F30" s="4"/>
      <c r="G30" s="4"/>
      <c r="H30" s="15"/>
      <c r="I30" s="32"/>
      <c r="J30" s="3"/>
      <c r="M30" s="61"/>
      <c r="N30" s="62"/>
      <c r="O30" s="63"/>
      <c r="P30" s="63"/>
      <c r="Q30" s="78"/>
      <c r="R30" s="64"/>
      <c r="S30" s="64"/>
      <c r="T30" s="64"/>
      <c r="U30" s="75"/>
      <c r="V30" s="76"/>
      <c r="W30" s="76"/>
      <c r="X30" s="72"/>
      <c r="Y30" s="65"/>
      <c r="Z30" s="65"/>
      <c r="AA30" s="65"/>
      <c r="AB30" s="65"/>
      <c r="AC30" s="65"/>
      <c r="AD30" s="65"/>
      <c r="AE30" s="65"/>
      <c r="AF30" s="65"/>
      <c r="AG30" s="65"/>
      <c r="AH30" s="79"/>
      <c r="AI30" s="67"/>
      <c r="AJ30" s="68"/>
      <c r="AK30" s="68"/>
      <c r="AL30" s="68"/>
      <c r="AM30" s="68"/>
      <c r="AN30" s="74"/>
      <c r="AO30" s="70"/>
      <c r="AP30" s="26"/>
      <c r="AQ30" s="26"/>
      <c r="AR30" s="26">
        <f t="shared" si="4"/>
        <v>0</v>
      </c>
      <c r="AS30" s="26">
        <f t="shared" si="4"/>
        <v>0</v>
      </c>
      <c r="AT30" s="26">
        <f t="shared" si="4"/>
        <v>0</v>
      </c>
      <c r="AU30" s="26">
        <f t="shared" si="4"/>
        <v>0</v>
      </c>
      <c r="AV30" s="26">
        <f t="shared" si="4"/>
        <v>0</v>
      </c>
      <c r="AW30" s="26">
        <f t="shared" si="4"/>
        <v>0</v>
      </c>
      <c r="AX30" s="26">
        <f t="shared" si="4"/>
        <v>0</v>
      </c>
      <c r="AY30" s="26">
        <f t="shared" si="4"/>
        <v>0</v>
      </c>
    </row>
    <row r="31" spans="1:51" ht="18">
      <c r="A31" s="1"/>
      <c r="B31" s="13" t="str">
        <f t="shared" si="0"/>
        <v/>
      </c>
      <c r="C31" s="14"/>
      <c r="D31" s="4"/>
      <c r="E31" s="4"/>
      <c r="F31" s="4"/>
      <c r="G31" s="4"/>
      <c r="H31" s="15"/>
      <c r="I31" s="32"/>
      <c r="J31" s="3"/>
      <c r="M31" s="61">
        <f t="shared" ref="M31" si="9">M29+1</f>
        <v>5</v>
      </c>
      <c r="N31" s="62">
        <f t="shared" ref="N31" si="10">(P31+Q31)/2</f>
        <v>172</v>
      </c>
      <c r="O31" s="63" t="s">
        <v>79</v>
      </c>
      <c r="P31" s="63">
        <v>170</v>
      </c>
      <c r="Q31" s="63">
        <v>174</v>
      </c>
      <c r="R31" s="64" t="s">
        <v>76</v>
      </c>
      <c r="S31" s="64" t="s">
        <v>77</v>
      </c>
      <c r="T31" s="64" t="s">
        <v>72</v>
      </c>
      <c r="U31" s="64">
        <v>3</v>
      </c>
      <c r="V31" s="64">
        <v>3</v>
      </c>
      <c r="W31" s="64">
        <v>90</v>
      </c>
      <c r="X31" s="65">
        <f t="shared" ref="X31" si="11">Q31-P31</f>
        <v>4</v>
      </c>
      <c r="Y31" s="65">
        <v>4</v>
      </c>
      <c r="Z31" s="65">
        <f>W31/360*3.1415927*2</f>
        <v>1.57079635</v>
      </c>
      <c r="AA31" s="65">
        <f>(180-W31)/360*3.14158*2</f>
        <v>1.5707899999999999</v>
      </c>
      <c r="AB31" s="65">
        <f>TAN(Z31/2)</f>
        <v>1.0000000232051036</v>
      </c>
      <c r="AC31" s="65">
        <f>TAN(AA31/2)</f>
        <v>0.99999367322511734</v>
      </c>
      <c r="AD31" s="65">
        <f>U31*AB31</f>
        <v>3.0000000696153108</v>
      </c>
      <c r="AE31" s="65">
        <f>V31*AC31</f>
        <v>2.999981019675352</v>
      </c>
      <c r="AF31" s="65">
        <f>$U31*$AD31-3.1415927*$U31*$U31*$W31/360</f>
        <v>1.9314166338459327</v>
      </c>
      <c r="AG31" s="65">
        <f>$V31*$AE31-3.1415927*$V31*$V31*(180-$W31)/360</f>
        <v>1.9313594840260553</v>
      </c>
      <c r="AH31" s="66">
        <f>AD31+AE31+X31/SIN(Z31)</f>
        <v>9.9999810892906638</v>
      </c>
      <c r="AI31" s="67">
        <f>AF31+AG31+X31*Y31</f>
        <v>19.862776117871988</v>
      </c>
      <c r="AJ31" s="68"/>
      <c r="AK31" s="68"/>
      <c r="AL31" s="68"/>
      <c r="AM31" s="68"/>
      <c r="AN31" s="69">
        <f>AI31*$AK$6/100-AL31*$AK$7/100</f>
        <v>0</v>
      </c>
      <c r="AO31" s="70"/>
      <c r="AP31" s="26"/>
      <c r="AQ31" s="26"/>
      <c r="AR31" s="26">
        <f t="shared" si="4"/>
        <v>0</v>
      </c>
      <c r="AS31" s="26">
        <f t="shared" si="4"/>
        <v>0</v>
      </c>
      <c r="AT31" s="26">
        <f t="shared" si="4"/>
        <v>0</v>
      </c>
      <c r="AU31" s="26">
        <f t="shared" si="4"/>
        <v>0</v>
      </c>
      <c r="AV31" s="26">
        <f t="shared" si="4"/>
        <v>0</v>
      </c>
      <c r="AW31" s="26">
        <f t="shared" si="4"/>
        <v>0</v>
      </c>
      <c r="AX31" s="26">
        <f t="shared" si="4"/>
        <v>0</v>
      </c>
      <c r="AY31" s="26">
        <f t="shared" si="4"/>
        <v>0</v>
      </c>
    </row>
    <row r="32" spans="1:51" ht="18">
      <c r="A32" s="1"/>
      <c r="B32" s="13"/>
      <c r="C32" s="14"/>
      <c r="D32" s="4"/>
      <c r="E32" s="4"/>
      <c r="F32" s="4"/>
      <c r="G32" s="4"/>
      <c r="H32" s="15"/>
      <c r="I32" s="32"/>
      <c r="J32" s="3"/>
      <c r="M32" s="80"/>
      <c r="N32" s="81"/>
      <c r="O32" s="82"/>
      <c r="P32" s="82"/>
      <c r="Q32" s="82"/>
      <c r="R32" s="82"/>
      <c r="S32" s="82"/>
      <c r="T32" s="82"/>
      <c r="U32" s="82"/>
      <c r="V32" s="82"/>
      <c r="W32" s="82"/>
      <c r="X32" s="83"/>
      <c r="Y32" s="84"/>
      <c r="Z32" s="83"/>
      <c r="AA32" s="83"/>
      <c r="AB32" s="83"/>
      <c r="AC32" s="83"/>
      <c r="AD32" s="83"/>
      <c r="AE32" s="83"/>
      <c r="AF32" s="83"/>
      <c r="AG32" s="83"/>
      <c r="AH32" s="85"/>
      <c r="AI32" s="86">
        <f>SUM(AI23:AI31)</f>
        <v>105.31388058935994</v>
      </c>
      <c r="AJ32" s="87"/>
      <c r="AK32" s="68"/>
      <c r="AL32" s="68"/>
      <c r="AM32" s="68"/>
      <c r="AN32" s="69" t="e">
        <f>#REF!*$AK$6/100-AL32*$AK$7/100</f>
        <v>#REF!</v>
      </c>
      <c r="AO32" s="70"/>
      <c r="AP32" s="26"/>
      <c r="AQ32" s="26"/>
      <c r="AR32" s="26">
        <f t="shared" si="4"/>
        <v>0</v>
      </c>
      <c r="AS32" s="26">
        <f t="shared" si="4"/>
        <v>0</v>
      </c>
      <c r="AT32" s="26">
        <f t="shared" si="4"/>
        <v>0</v>
      </c>
      <c r="AU32" s="26">
        <f t="shared" si="4"/>
        <v>0</v>
      </c>
      <c r="AV32" s="26">
        <f t="shared" si="4"/>
        <v>0</v>
      </c>
      <c r="AW32" s="26">
        <f t="shared" si="4"/>
        <v>0</v>
      </c>
      <c r="AX32" s="26">
        <f t="shared" si="4"/>
        <v>0</v>
      </c>
      <c r="AY32" s="26">
        <f t="shared" si="4"/>
        <v>0</v>
      </c>
    </row>
    <row r="33" spans="1:51" ht="18">
      <c r="A33" s="1"/>
      <c r="B33" s="13"/>
      <c r="C33" s="14"/>
      <c r="D33" s="25" t="s">
        <v>103</v>
      </c>
      <c r="E33" s="4"/>
      <c r="F33" s="4"/>
      <c r="G33" s="4"/>
      <c r="H33" s="15"/>
      <c r="I33" s="32"/>
      <c r="J33" s="3"/>
      <c r="M33" s="34"/>
      <c r="N33" s="88"/>
      <c r="O33" s="19"/>
      <c r="P33" s="19"/>
      <c r="Q33" s="19"/>
      <c r="R33" s="19"/>
      <c r="S33" s="19"/>
      <c r="T33" s="19"/>
      <c r="U33" s="19"/>
      <c r="V33" s="19"/>
      <c r="W33" s="19"/>
      <c r="X33" s="89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23"/>
      <c r="AJ33" s="87"/>
      <c r="AK33" s="68"/>
      <c r="AL33" s="68"/>
      <c r="AM33" s="68"/>
      <c r="AN33" s="74"/>
      <c r="AO33" s="70"/>
      <c r="AP33" s="26"/>
      <c r="AQ33" s="26"/>
      <c r="AR33" s="26">
        <f t="shared" si="4"/>
        <v>0</v>
      </c>
      <c r="AS33" s="26">
        <f t="shared" si="4"/>
        <v>0</v>
      </c>
      <c r="AT33" s="26">
        <f t="shared" si="4"/>
        <v>0</v>
      </c>
      <c r="AU33" s="26">
        <f t="shared" si="4"/>
        <v>0</v>
      </c>
      <c r="AV33" s="26">
        <f t="shared" si="4"/>
        <v>0</v>
      </c>
      <c r="AW33" s="26">
        <f t="shared" si="4"/>
        <v>0</v>
      </c>
      <c r="AX33" s="26">
        <f t="shared" si="4"/>
        <v>0</v>
      </c>
      <c r="AY33" s="26">
        <f t="shared" si="4"/>
        <v>0</v>
      </c>
    </row>
    <row r="34" spans="1:51" ht="18">
      <c r="A34" s="1"/>
      <c r="B34" s="13"/>
      <c r="C34" s="14"/>
      <c r="D34" s="25"/>
      <c r="E34" s="4"/>
      <c r="F34" s="4"/>
      <c r="G34" s="4"/>
      <c r="H34" s="15"/>
      <c r="I34" s="32"/>
      <c r="J34" s="3"/>
      <c r="M34" s="34"/>
      <c r="N34" s="88"/>
      <c r="O34" s="19"/>
      <c r="P34" s="19"/>
      <c r="Q34" s="19"/>
      <c r="R34" s="19"/>
      <c r="S34" s="19"/>
      <c r="T34" s="19"/>
      <c r="U34" s="19"/>
      <c r="V34" s="19"/>
      <c r="W34" s="19"/>
      <c r="X34" s="89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23"/>
      <c r="AJ34" s="87"/>
      <c r="AK34" s="68"/>
      <c r="AL34" s="68"/>
      <c r="AM34" s="68"/>
      <c r="AN34" s="74"/>
      <c r="AO34" s="70"/>
      <c r="AP34" s="26"/>
      <c r="AQ34" s="26"/>
      <c r="AR34" s="26"/>
      <c r="AS34" s="26"/>
      <c r="AT34" s="26"/>
      <c r="AU34" s="26"/>
      <c r="AV34" s="26"/>
      <c r="AW34" s="26"/>
      <c r="AX34" s="26"/>
      <c r="AY34" s="26"/>
    </row>
    <row r="35" spans="1:51" ht="18">
      <c r="A35" s="1"/>
      <c r="B35" s="13">
        <v>8</v>
      </c>
      <c r="C35" s="14"/>
      <c r="D35" s="4" t="s">
        <v>82</v>
      </c>
      <c r="E35" s="4"/>
      <c r="F35" s="4"/>
      <c r="G35" s="4"/>
      <c r="H35" s="15"/>
      <c r="I35" s="32"/>
      <c r="J35" s="3"/>
      <c r="M35" s="34"/>
      <c r="N35" s="88"/>
      <c r="O35" s="19"/>
      <c r="P35" s="19"/>
      <c r="Q35" s="19"/>
      <c r="R35" s="19"/>
      <c r="S35" s="19"/>
      <c r="T35" s="19"/>
      <c r="U35" s="19"/>
      <c r="V35" s="19"/>
      <c r="W35" s="19"/>
      <c r="X35" s="89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23"/>
      <c r="AJ35" s="87"/>
      <c r="AK35" s="68"/>
      <c r="AL35" s="68"/>
      <c r="AM35" s="68"/>
      <c r="AN35" s="74"/>
      <c r="AO35" s="70"/>
      <c r="AP35" s="26"/>
      <c r="AQ35" s="26"/>
      <c r="AR35" s="26"/>
      <c r="AS35" s="26"/>
      <c r="AT35" s="26"/>
      <c r="AU35" s="26"/>
      <c r="AV35" s="26"/>
      <c r="AW35" s="26"/>
      <c r="AX35" s="26"/>
      <c r="AY35" s="26"/>
    </row>
    <row r="36" spans="1:51" ht="18">
      <c r="A36" s="1"/>
      <c r="B36" s="13"/>
      <c r="C36" s="14"/>
      <c r="D36" s="25" t="s">
        <v>83</v>
      </c>
      <c r="E36" s="4" t="s">
        <v>84</v>
      </c>
      <c r="F36" s="4"/>
      <c r="G36" s="4"/>
      <c r="H36" s="15" t="s">
        <v>74</v>
      </c>
      <c r="I36" s="32">
        <f>176*3.5+5*(3.5+5)/2</f>
        <v>637.25</v>
      </c>
      <c r="J36" s="3"/>
      <c r="M36" s="34"/>
      <c r="N36" s="88"/>
      <c r="O36" s="19"/>
      <c r="P36" s="19"/>
      <c r="Q36" s="19"/>
      <c r="R36" s="19"/>
      <c r="S36" s="19"/>
      <c r="T36" s="19"/>
      <c r="U36" s="19"/>
      <c r="V36" s="19"/>
      <c r="W36" s="19"/>
      <c r="X36" s="89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23"/>
      <c r="AJ36" s="87"/>
      <c r="AK36" s="68"/>
      <c r="AL36" s="68"/>
      <c r="AM36" s="68"/>
      <c r="AN36" s="74"/>
      <c r="AO36" s="70"/>
      <c r="AP36" s="26"/>
      <c r="AQ36" s="26"/>
      <c r="AR36" s="26"/>
      <c r="AS36" s="26"/>
      <c r="AT36" s="26"/>
      <c r="AU36" s="26"/>
      <c r="AV36" s="26"/>
      <c r="AW36" s="26"/>
      <c r="AX36" s="26"/>
      <c r="AY36" s="26"/>
    </row>
    <row r="37" spans="1:51" ht="18">
      <c r="A37" s="1"/>
      <c r="B37" s="13"/>
      <c r="C37" s="14"/>
      <c r="D37" s="25"/>
      <c r="E37" s="4"/>
      <c r="F37" s="4"/>
      <c r="G37" s="4"/>
      <c r="H37" s="15"/>
      <c r="I37" s="32"/>
      <c r="J37" s="3"/>
      <c r="M37" s="34"/>
      <c r="N37" s="88"/>
      <c r="O37" s="19"/>
      <c r="P37" s="19"/>
      <c r="Q37" s="19"/>
      <c r="R37" s="19"/>
      <c r="S37" s="19"/>
      <c r="T37" s="19"/>
      <c r="U37" s="19"/>
      <c r="V37" s="19"/>
      <c r="W37" s="19"/>
      <c r="X37" s="89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23"/>
      <c r="AJ37" s="87"/>
      <c r="AK37" s="68"/>
      <c r="AL37" s="68"/>
      <c r="AM37" s="68"/>
      <c r="AN37" s="74"/>
      <c r="AO37" s="70"/>
      <c r="AP37" s="26"/>
      <c r="AQ37" s="26"/>
      <c r="AR37" s="26"/>
      <c r="AS37" s="26"/>
      <c r="AT37" s="26"/>
      <c r="AU37" s="26"/>
      <c r="AV37" s="26"/>
      <c r="AW37" s="26"/>
      <c r="AX37" s="26"/>
      <c r="AY37" s="26"/>
    </row>
    <row r="38" spans="1:51" ht="18">
      <c r="A38" s="1"/>
      <c r="B38" s="13">
        <v>9</v>
      </c>
      <c r="C38" s="14"/>
      <c r="D38" s="4" t="s">
        <v>104</v>
      </c>
      <c r="E38" s="4"/>
      <c r="F38" s="4"/>
      <c r="G38" s="4"/>
      <c r="H38" s="15" t="s">
        <v>74</v>
      </c>
      <c r="I38" s="32">
        <f>I36</f>
        <v>637.25</v>
      </c>
      <c r="J38" s="3"/>
      <c r="M38" s="34"/>
      <c r="N38" s="88"/>
      <c r="O38" s="19"/>
      <c r="P38" s="19"/>
      <c r="Q38" s="19"/>
      <c r="R38" s="19"/>
      <c r="S38" s="19"/>
      <c r="T38" s="19"/>
      <c r="U38" s="19"/>
      <c r="V38" s="19"/>
      <c r="W38" s="19"/>
      <c r="X38" s="89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23"/>
      <c r="AJ38" s="87"/>
      <c r="AK38" s="68"/>
      <c r="AL38" s="68"/>
      <c r="AM38" s="68"/>
      <c r="AN38" s="74"/>
      <c r="AO38" s="70"/>
      <c r="AP38" s="26"/>
      <c r="AQ38" s="26"/>
      <c r="AR38" s="26"/>
      <c r="AS38" s="26"/>
      <c r="AT38" s="26"/>
      <c r="AU38" s="26"/>
      <c r="AV38" s="26"/>
      <c r="AW38" s="26"/>
      <c r="AX38" s="26"/>
      <c r="AY38" s="26"/>
    </row>
    <row r="39" spans="1:51" ht="18">
      <c r="A39" s="1"/>
      <c r="B39" s="13"/>
      <c r="C39" s="14"/>
      <c r="D39" s="4"/>
      <c r="E39" s="4"/>
      <c r="F39" s="4"/>
      <c r="G39" s="4"/>
      <c r="H39" s="15"/>
      <c r="I39" s="32"/>
      <c r="J39" s="3"/>
      <c r="M39" s="34"/>
      <c r="N39" s="88"/>
      <c r="O39" s="19"/>
      <c r="P39" s="19"/>
      <c r="Q39" s="19"/>
      <c r="R39" s="19"/>
      <c r="S39" s="19"/>
      <c r="T39" s="19"/>
      <c r="U39" s="19"/>
      <c r="V39" s="19"/>
      <c r="W39" s="19"/>
      <c r="X39" s="89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23"/>
      <c r="AJ39" s="87"/>
      <c r="AK39" s="68"/>
      <c r="AL39" s="68"/>
      <c r="AM39" s="68"/>
      <c r="AN39" s="74"/>
      <c r="AO39" s="70"/>
      <c r="AP39" s="26"/>
      <c r="AQ39" s="26"/>
      <c r="AR39" s="26"/>
      <c r="AS39" s="26"/>
      <c r="AT39" s="26"/>
      <c r="AU39" s="26"/>
      <c r="AV39" s="26"/>
      <c r="AW39" s="26"/>
      <c r="AX39" s="26"/>
      <c r="AY39" s="26"/>
    </row>
    <row r="40" spans="1:51" ht="18">
      <c r="A40" s="1"/>
      <c r="B40" s="13">
        <v>10</v>
      </c>
      <c r="C40" s="14"/>
      <c r="D40" s="30" t="s">
        <v>85</v>
      </c>
      <c r="E40" s="4"/>
      <c r="F40" s="4"/>
      <c r="G40" s="4"/>
      <c r="H40" s="15" t="s">
        <v>74</v>
      </c>
      <c r="I40" s="32">
        <f>I38</f>
        <v>637.25</v>
      </c>
      <c r="J40" s="3"/>
      <c r="M40" s="34"/>
      <c r="N40" s="88"/>
      <c r="O40" s="19"/>
      <c r="P40" s="19"/>
      <c r="Q40" s="19"/>
      <c r="R40" s="19"/>
      <c r="S40" s="19"/>
      <c r="T40" s="19"/>
      <c r="U40" s="19"/>
      <c r="V40" s="19"/>
      <c r="W40" s="19"/>
      <c r="X40" s="89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23"/>
      <c r="AJ40" s="87"/>
      <c r="AK40" s="68"/>
      <c r="AL40" s="68"/>
      <c r="AM40" s="68"/>
      <c r="AN40" s="74"/>
      <c r="AO40" s="70"/>
      <c r="AP40" s="26"/>
      <c r="AQ40" s="26"/>
      <c r="AR40" s="26"/>
      <c r="AS40" s="26"/>
      <c r="AT40" s="26"/>
      <c r="AU40" s="26"/>
      <c r="AV40" s="26"/>
      <c r="AW40" s="26"/>
      <c r="AX40" s="26"/>
      <c r="AY40" s="26"/>
    </row>
    <row r="41" spans="1:51" ht="18">
      <c r="A41" s="1"/>
      <c r="B41" s="13"/>
      <c r="C41" s="14"/>
      <c r="D41" s="25"/>
      <c r="E41" s="4"/>
      <c r="F41" s="4"/>
      <c r="G41" s="4"/>
      <c r="H41" s="15"/>
      <c r="I41" s="32"/>
      <c r="J41" s="3"/>
      <c r="M41" s="34"/>
      <c r="N41" s="88"/>
      <c r="O41" s="19"/>
      <c r="P41" s="19"/>
      <c r="Q41" s="19"/>
      <c r="R41" s="19"/>
      <c r="S41" s="19"/>
      <c r="T41" s="19"/>
      <c r="U41" s="19"/>
      <c r="V41" s="19"/>
      <c r="W41" s="19"/>
      <c r="X41" s="89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23"/>
      <c r="AJ41" s="87"/>
      <c r="AK41" s="68"/>
      <c r="AL41" s="68"/>
      <c r="AM41" s="68"/>
      <c r="AN41" s="74"/>
      <c r="AO41" s="70"/>
      <c r="AP41" s="26"/>
      <c r="AQ41" s="26"/>
      <c r="AR41" s="26"/>
      <c r="AS41" s="26"/>
      <c r="AT41" s="26"/>
      <c r="AU41" s="26"/>
      <c r="AV41" s="26"/>
      <c r="AW41" s="26"/>
      <c r="AX41" s="26"/>
      <c r="AY41" s="26"/>
    </row>
    <row r="42" spans="1:51" ht="18">
      <c r="A42" s="1"/>
      <c r="B42" s="13">
        <v>11</v>
      </c>
      <c r="C42" s="14"/>
      <c r="D42" s="4" t="s">
        <v>105</v>
      </c>
      <c r="E42" s="4"/>
      <c r="F42" s="4"/>
      <c r="G42" s="4"/>
      <c r="H42" s="15"/>
      <c r="I42" s="32"/>
      <c r="J42" s="3"/>
      <c r="M42" s="34"/>
      <c r="N42" s="88"/>
      <c r="O42" s="19"/>
      <c r="P42" s="19"/>
      <c r="Q42" s="19"/>
      <c r="R42" s="19"/>
      <c r="S42" s="19"/>
      <c r="T42" s="19"/>
      <c r="U42" s="19"/>
      <c r="V42" s="19"/>
      <c r="W42" s="19"/>
      <c r="X42" s="89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23"/>
      <c r="AJ42" s="87"/>
      <c r="AK42" s="68"/>
      <c r="AL42" s="68"/>
      <c r="AM42" s="68"/>
      <c r="AN42" s="74"/>
      <c r="AO42" s="70"/>
      <c r="AP42" s="26"/>
      <c r="AQ42" s="26"/>
      <c r="AR42" s="26"/>
      <c r="AS42" s="26"/>
      <c r="AT42" s="26"/>
      <c r="AU42" s="26"/>
      <c r="AV42" s="26"/>
      <c r="AW42" s="26"/>
      <c r="AX42" s="26"/>
      <c r="AY42" s="26"/>
    </row>
    <row r="43" spans="1:51" ht="18">
      <c r="A43" s="1"/>
      <c r="B43" s="13"/>
      <c r="C43" s="14"/>
      <c r="D43" s="4" t="s">
        <v>106</v>
      </c>
      <c r="E43" s="4"/>
      <c r="F43" s="4"/>
      <c r="G43" s="4"/>
      <c r="H43" s="15" t="s">
        <v>74</v>
      </c>
      <c r="I43" s="32">
        <f>I40</f>
        <v>637.25</v>
      </c>
      <c r="J43" s="3"/>
      <c r="M43" s="34"/>
      <c r="N43" s="88"/>
      <c r="O43" s="19"/>
      <c r="P43" s="19"/>
      <c r="Q43" s="19"/>
      <c r="R43" s="19"/>
      <c r="S43" s="19"/>
      <c r="T43" s="19"/>
      <c r="U43" s="19"/>
      <c r="V43" s="19"/>
      <c r="W43" s="19"/>
      <c r="X43" s="89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23"/>
      <c r="AJ43" s="87"/>
      <c r="AK43" s="68"/>
      <c r="AL43" s="68"/>
      <c r="AM43" s="68"/>
      <c r="AN43" s="74"/>
      <c r="AO43" s="70"/>
      <c r="AP43" s="26"/>
      <c r="AQ43" s="26"/>
      <c r="AR43" s="26"/>
      <c r="AS43" s="26"/>
      <c r="AT43" s="26"/>
      <c r="AU43" s="26"/>
      <c r="AV43" s="26"/>
      <c r="AW43" s="26"/>
      <c r="AX43" s="26"/>
      <c r="AY43" s="26"/>
    </row>
    <row r="44" spans="1:51" ht="18">
      <c r="A44" s="1"/>
      <c r="B44" s="13"/>
      <c r="C44" s="14"/>
      <c r="D44" s="25"/>
      <c r="E44" s="4"/>
      <c r="F44" s="4"/>
      <c r="G44" s="4"/>
      <c r="H44" s="15"/>
      <c r="I44" s="32"/>
      <c r="J44" s="3"/>
      <c r="M44" s="34"/>
      <c r="N44" s="88"/>
      <c r="O44" s="19"/>
      <c r="P44" s="19"/>
      <c r="Q44" s="19"/>
      <c r="R44" s="19"/>
      <c r="S44" s="19"/>
      <c r="T44" s="19"/>
      <c r="U44" s="19"/>
      <c r="V44" s="19"/>
      <c r="W44" s="19"/>
      <c r="X44" s="89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23"/>
      <c r="AJ44" s="87"/>
      <c r="AK44" s="68"/>
      <c r="AL44" s="68"/>
      <c r="AM44" s="68"/>
      <c r="AN44" s="74"/>
      <c r="AO44" s="70"/>
      <c r="AP44" s="26"/>
      <c r="AQ44" s="26"/>
      <c r="AR44" s="26"/>
      <c r="AS44" s="26"/>
      <c r="AT44" s="26"/>
      <c r="AU44" s="26"/>
      <c r="AV44" s="26"/>
      <c r="AW44" s="26"/>
      <c r="AX44" s="26"/>
      <c r="AY44" s="26"/>
    </row>
    <row r="45" spans="1:51" ht="18">
      <c r="A45" s="1"/>
      <c r="B45" s="13">
        <v>12</v>
      </c>
      <c r="C45" s="14"/>
      <c r="D45" s="4" t="s">
        <v>86</v>
      </c>
      <c r="E45" s="4"/>
      <c r="F45" s="4"/>
      <c r="G45" s="4"/>
      <c r="H45" s="15"/>
      <c r="I45" s="32"/>
      <c r="J45" s="3"/>
      <c r="M45" s="34"/>
      <c r="N45" s="88"/>
      <c r="O45" s="19"/>
      <c r="P45" s="19"/>
      <c r="Q45" s="19"/>
      <c r="R45" s="19"/>
      <c r="S45" s="19"/>
      <c r="T45" s="19"/>
      <c r="U45" s="19"/>
      <c r="V45" s="19"/>
      <c r="W45" s="19"/>
      <c r="X45" s="89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23"/>
      <c r="AJ45" s="87"/>
      <c r="AK45" s="68"/>
      <c r="AL45" s="68"/>
      <c r="AM45" s="68"/>
      <c r="AN45" s="74"/>
      <c r="AO45" s="70"/>
      <c r="AP45" s="26"/>
      <c r="AQ45" s="26"/>
      <c r="AR45" s="26"/>
      <c r="AS45" s="26"/>
      <c r="AT45" s="26"/>
      <c r="AU45" s="26"/>
      <c r="AV45" s="26"/>
      <c r="AW45" s="26"/>
      <c r="AX45" s="26"/>
      <c r="AY45" s="26"/>
    </row>
    <row r="46" spans="1:51" ht="18">
      <c r="A46" s="1"/>
      <c r="B46" s="13"/>
      <c r="C46" s="14"/>
      <c r="D46" s="4" t="s">
        <v>80</v>
      </c>
      <c r="E46" s="4"/>
      <c r="F46" s="4"/>
      <c r="G46" s="4"/>
      <c r="H46" s="15" t="s">
        <v>74</v>
      </c>
      <c r="I46" s="32">
        <f>I43</f>
        <v>637.25</v>
      </c>
      <c r="J46" s="3"/>
      <c r="M46" s="34"/>
      <c r="N46" s="88"/>
      <c r="O46" s="19"/>
      <c r="P46" s="19"/>
      <c r="Q46" s="19"/>
      <c r="R46" s="19"/>
      <c r="S46" s="19"/>
      <c r="T46" s="19"/>
      <c r="U46" s="19"/>
      <c r="V46" s="19"/>
      <c r="W46" s="19"/>
      <c r="X46" s="89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23"/>
      <c r="AJ46" s="87"/>
      <c r="AK46" s="68"/>
      <c r="AL46" s="68"/>
      <c r="AM46" s="68"/>
      <c r="AN46" s="74"/>
      <c r="AO46" s="70"/>
      <c r="AP46" s="26"/>
      <c r="AQ46" s="26"/>
      <c r="AR46" s="26"/>
      <c r="AS46" s="26"/>
      <c r="AT46" s="26"/>
      <c r="AU46" s="26"/>
      <c r="AV46" s="26"/>
      <c r="AW46" s="26"/>
      <c r="AX46" s="26"/>
      <c r="AY46" s="26"/>
    </row>
    <row r="47" spans="1:51" ht="18">
      <c r="A47" s="1"/>
      <c r="B47" s="13"/>
      <c r="C47" s="14"/>
      <c r="D47" s="25"/>
      <c r="E47" s="4"/>
      <c r="F47" s="4"/>
      <c r="G47" s="4"/>
      <c r="H47" s="15"/>
      <c r="I47" s="32"/>
      <c r="J47" s="3"/>
      <c r="M47" s="34"/>
      <c r="N47" s="88"/>
      <c r="O47" s="19"/>
      <c r="P47" s="19"/>
      <c r="Q47" s="19"/>
      <c r="R47" s="19"/>
      <c r="S47" s="19"/>
      <c r="T47" s="19"/>
      <c r="U47" s="19"/>
      <c r="V47" s="19"/>
      <c r="W47" s="19"/>
      <c r="X47" s="89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23"/>
      <c r="AJ47" s="87"/>
      <c r="AK47" s="68"/>
      <c r="AL47" s="68"/>
      <c r="AM47" s="68"/>
      <c r="AN47" s="74"/>
      <c r="AO47" s="70"/>
      <c r="AP47" s="26"/>
      <c r="AQ47" s="26"/>
      <c r="AR47" s="26"/>
      <c r="AS47" s="26"/>
      <c r="AT47" s="26"/>
      <c r="AU47" s="26"/>
      <c r="AV47" s="26"/>
      <c r="AW47" s="26"/>
      <c r="AX47" s="26"/>
      <c r="AY47" s="26"/>
    </row>
    <row r="48" spans="1:51" ht="18">
      <c r="A48" s="1"/>
      <c r="B48" s="13">
        <v>13</v>
      </c>
      <c r="C48" s="14"/>
      <c r="D48" s="4" t="s">
        <v>87</v>
      </c>
      <c r="E48" s="4"/>
      <c r="F48" s="4"/>
      <c r="G48" s="4"/>
      <c r="H48" s="15" t="s">
        <v>74</v>
      </c>
      <c r="I48" s="32">
        <f>I46</f>
        <v>637.25</v>
      </c>
      <c r="J48" s="3"/>
      <c r="M48" s="34"/>
      <c r="N48" s="88"/>
      <c r="O48" s="19"/>
      <c r="P48" s="19"/>
      <c r="Q48" s="19"/>
      <c r="R48" s="19"/>
      <c r="S48" s="19"/>
      <c r="T48" s="19"/>
      <c r="U48" s="19"/>
      <c r="V48" s="19"/>
      <c r="W48" s="19"/>
      <c r="X48" s="89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23"/>
      <c r="AJ48" s="87"/>
      <c r="AK48" s="68"/>
      <c r="AL48" s="68"/>
      <c r="AM48" s="68"/>
      <c r="AN48" s="74"/>
      <c r="AO48" s="70"/>
      <c r="AP48" s="26"/>
      <c r="AQ48" s="26"/>
      <c r="AR48" s="26"/>
      <c r="AS48" s="26"/>
      <c r="AT48" s="26"/>
      <c r="AU48" s="26"/>
      <c r="AV48" s="26"/>
      <c r="AW48" s="26"/>
      <c r="AX48" s="26"/>
      <c r="AY48" s="26"/>
    </row>
    <row r="49" spans="1:51" ht="18">
      <c r="A49" s="1"/>
      <c r="B49" s="13"/>
      <c r="C49" s="14"/>
      <c r="D49" s="25"/>
      <c r="E49" s="4"/>
      <c r="F49" s="4"/>
      <c r="G49" s="4"/>
      <c r="H49" s="15"/>
      <c r="I49" s="32"/>
      <c r="J49" s="3"/>
      <c r="M49" s="34"/>
      <c r="N49" s="88"/>
      <c r="O49" s="19"/>
      <c r="P49" s="19"/>
      <c r="Q49" s="19"/>
      <c r="R49" s="19"/>
      <c r="S49" s="19"/>
      <c r="T49" s="19"/>
      <c r="U49" s="19"/>
      <c r="V49" s="19"/>
      <c r="W49" s="19"/>
      <c r="X49" s="89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23"/>
      <c r="AJ49" s="87"/>
      <c r="AK49" s="68"/>
      <c r="AL49" s="68"/>
      <c r="AM49" s="68"/>
      <c r="AN49" s="74"/>
      <c r="AO49" s="70"/>
      <c r="AP49" s="26"/>
      <c r="AQ49" s="26"/>
      <c r="AR49" s="26"/>
      <c r="AS49" s="26"/>
      <c r="AT49" s="26"/>
      <c r="AU49" s="26"/>
      <c r="AV49" s="26"/>
      <c r="AW49" s="26"/>
      <c r="AX49" s="26"/>
      <c r="AY49" s="26"/>
    </row>
    <row r="50" spans="1:51" ht="18">
      <c r="A50" s="1"/>
      <c r="B50" s="13">
        <v>14</v>
      </c>
      <c r="C50" s="14"/>
      <c r="D50" s="4" t="s">
        <v>86</v>
      </c>
      <c r="E50" s="4"/>
      <c r="F50" s="4"/>
      <c r="G50" s="4"/>
      <c r="H50" s="15"/>
      <c r="I50" s="32"/>
      <c r="J50" s="3"/>
      <c r="M50" s="34"/>
      <c r="N50" s="88"/>
      <c r="O50" s="19"/>
      <c r="P50" s="19"/>
      <c r="Q50" s="19"/>
      <c r="R50" s="19"/>
      <c r="S50" s="19"/>
      <c r="T50" s="19"/>
      <c r="U50" s="19"/>
      <c r="V50" s="19"/>
      <c r="W50" s="19"/>
      <c r="X50" s="89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23"/>
      <c r="AJ50" s="87"/>
      <c r="AK50" s="68"/>
      <c r="AL50" s="68"/>
      <c r="AM50" s="68"/>
      <c r="AN50" s="74"/>
      <c r="AO50" s="70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51" ht="18">
      <c r="A51" s="1"/>
      <c r="B51" s="13"/>
      <c r="C51" s="14"/>
      <c r="D51" s="4" t="s">
        <v>88</v>
      </c>
      <c r="E51" s="4"/>
      <c r="F51" s="4"/>
      <c r="G51" s="4"/>
      <c r="H51" s="15" t="s">
        <v>74</v>
      </c>
      <c r="I51" s="32">
        <f>I48</f>
        <v>637.25</v>
      </c>
      <c r="J51" s="3"/>
      <c r="M51" s="34"/>
      <c r="N51" s="88"/>
      <c r="O51" s="19"/>
      <c r="P51" s="19"/>
      <c r="Q51" s="19"/>
      <c r="R51" s="19"/>
      <c r="S51" s="19"/>
      <c r="T51" s="19"/>
      <c r="U51" s="19"/>
      <c r="V51" s="19"/>
      <c r="W51" s="19"/>
      <c r="X51" s="89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23"/>
      <c r="AJ51" s="87"/>
      <c r="AK51" s="68"/>
      <c r="AL51" s="68"/>
      <c r="AM51" s="68"/>
      <c r="AN51" s="74"/>
      <c r="AO51" s="70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51" ht="18">
      <c r="A52" s="1"/>
      <c r="B52" s="13"/>
      <c r="C52" s="14"/>
      <c r="D52" s="25"/>
      <c r="E52" s="4"/>
      <c r="F52" s="4"/>
      <c r="G52" s="4"/>
      <c r="H52" s="15"/>
      <c r="I52" s="32"/>
      <c r="J52" s="3"/>
      <c r="M52" s="34"/>
      <c r="N52" s="88"/>
      <c r="O52" s="19"/>
      <c r="P52" s="19"/>
      <c r="Q52" s="19"/>
      <c r="R52" s="19"/>
      <c r="S52" s="19"/>
      <c r="T52" s="19"/>
      <c r="U52" s="19"/>
      <c r="V52" s="19"/>
      <c r="W52" s="19"/>
      <c r="X52" s="89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23"/>
      <c r="AJ52" s="87"/>
      <c r="AK52" s="68"/>
      <c r="AL52" s="68"/>
      <c r="AM52" s="68"/>
      <c r="AN52" s="74"/>
      <c r="AO52" s="70"/>
      <c r="AP52" s="26"/>
      <c r="AQ52" s="26"/>
      <c r="AR52" s="26"/>
      <c r="AS52" s="26"/>
      <c r="AT52" s="26"/>
      <c r="AU52" s="26"/>
      <c r="AV52" s="26"/>
      <c r="AW52" s="26"/>
      <c r="AX52" s="26"/>
      <c r="AY52" s="26"/>
    </row>
    <row r="53" spans="1:51" ht="18">
      <c r="A53" s="1"/>
      <c r="B53" s="13">
        <v>15</v>
      </c>
      <c r="C53" s="14"/>
      <c r="D53" s="4" t="s">
        <v>89</v>
      </c>
      <c r="E53" s="4"/>
      <c r="F53" s="4"/>
      <c r="G53" s="4"/>
      <c r="H53" s="15" t="s">
        <v>74</v>
      </c>
      <c r="I53" s="32">
        <f>I51</f>
        <v>637.25</v>
      </c>
      <c r="J53" s="3"/>
      <c r="M53" s="34"/>
      <c r="N53" s="88"/>
      <c r="O53" s="19"/>
      <c r="P53" s="19"/>
      <c r="Q53" s="19"/>
      <c r="R53" s="19"/>
      <c r="S53" s="19"/>
      <c r="T53" s="19"/>
      <c r="U53" s="19"/>
      <c r="V53" s="19"/>
      <c r="W53" s="19"/>
      <c r="X53" s="89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23"/>
      <c r="AJ53" s="87"/>
      <c r="AK53" s="68"/>
      <c r="AL53" s="68"/>
      <c r="AM53" s="68"/>
      <c r="AN53" s="74"/>
      <c r="AO53" s="70"/>
      <c r="AP53" s="26"/>
      <c r="AQ53" s="26"/>
      <c r="AR53" s="26"/>
      <c r="AS53" s="26"/>
      <c r="AT53" s="26"/>
      <c r="AU53" s="26"/>
      <c r="AV53" s="26"/>
      <c r="AW53" s="26"/>
      <c r="AX53" s="26"/>
      <c r="AY53" s="26"/>
    </row>
    <row r="54" spans="1:51" ht="18">
      <c r="A54" s="1"/>
      <c r="B54" s="13"/>
      <c r="C54" s="14"/>
      <c r="D54" s="4"/>
      <c r="E54" s="4"/>
      <c r="F54" s="4"/>
      <c r="G54" s="4"/>
      <c r="H54" s="15"/>
      <c r="I54" s="32"/>
      <c r="J54" s="3"/>
      <c r="M54" s="34"/>
      <c r="N54" s="88"/>
      <c r="O54" s="19"/>
      <c r="P54" s="19"/>
      <c r="Q54" s="19"/>
      <c r="R54" s="19"/>
      <c r="S54" s="19"/>
      <c r="T54" s="19"/>
      <c r="U54" s="19"/>
      <c r="V54" s="19"/>
      <c r="W54" s="19"/>
      <c r="X54" s="89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23"/>
      <c r="AJ54" s="87"/>
      <c r="AK54" s="68"/>
      <c r="AL54" s="68"/>
      <c r="AM54" s="68"/>
      <c r="AN54" s="74"/>
      <c r="AO54" s="70"/>
      <c r="AP54" s="26"/>
      <c r="AQ54" s="26"/>
      <c r="AR54" s="26"/>
      <c r="AS54" s="26"/>
      <c r="AT54" s="26"/>
      <c r="AU54" s="26"/>
      <c r="AV54" s="26"/>
      <c r="AW54" s="26"/>
      <c r="AX54" s="26"/>
      <c r="AY54" s="26"/>
    </row>
    <row r="55" spans="1:51" ht="18">
      <c r="A55" s="1"/>
      <c r="B55" s="13"/>
      <c r="C55" s="14"/>
      <c r="D55" s="25" t="s">
        <v>107</v>
      </c>
      <c r="E55" s="4"/>
      <c r="F55" s="4"/>
      <c r="G55" s="4"/>
      <c r="H55" s="15"/>
      <c r="I55" s="32"/>
      <c r="J55" s="3"/>
      <c r="M55" s="34"/>
      <c r="N55" s="88"/>
      <c r="O55" s="19"/>
      <c r="P55" s="19"/>
      <c r="Q55" s="19"/>
      <c r="R55" s="19"/>
      <c r="S55" s="19"/>
      <c r="T55" s="19"/>
      <c r="U55" s="19"/>
      <c r="V55" s="19"/>
      <c r="W55" s="19"/>
      <c r="X55" s="89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23"/>
      <c r="AJ55" s="87"/>
      <c r="AK55" s="68"/>
      <c r="AL55" s="68"/>
      <c r="AM55" s="68"/>
      <c r="AN55" s="74"/>
      <c r="AO55" s="70"/>
      <c r="AP55" s="26"/>
      <c r="AQ55" s="26"/>
      <c r="AR55" s="26"/>
      <c r="AS55" s="26"/>
      <c r="AT55" s="26"/>
      <c r="AU55" s="26"/>
      <c r="AV55" s="26"/>
      <c r="AW55" s="26"/>
      <c r="AX55" s="26"/>
      <c r="AY55" s="26"/>
    </row>
    <row r="56" spans="1:51" ht="18">
      <c r="A56" s="1"/>
      <c r="B56" s="13"/>
      <c r="C56" s="14"/>
      <c r="D56" s="25"/>
      <c r="E56" s="4"/>
      <c r="F56" s="4"/>
      <c r="G56" s="4"/>
      <c r="H56" s="15"/>
      <c r="I56" s="32"/>
      <c r="J56" s="3"/>
      <c r="M56" s="34"/>
      <c r="N56" s="88"/>
      <c r="O56" s="19"/>
      <c r="P56" s="19"/>
      <c r="Q56" s="19"/>
      <c r="R56" s="19"/>
      <c r="S56" s="19"/>
      <c r="T56" s="19"/>
      <c r="U56" s="19"/>
      <c r="V56" s="19"/>
      <c r="W56" s="19"/>
      <c r="X56" s="89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23"/>
      <c r="AJ56" s="87"/>
      <c r="AK56" s="68"/>
      <c r="AL56" s="68"/>
      <c r="AM56" s="68"/>
      <c r="AN56" s="74"/>
      <c r="AO56" s="70"/>
      <c r="AP56" s="26"/>
      <c r="AQ56" s="26"/>
      <c r="AR56" s="26"/>
      <c r="AS56" s="26"/>
      <c r="AT56" s="26"/>
      <c r="AU56" s="26"/>
      <c r="AV56" s="26"/>
      <c r="AW56" s="26"/>
      <c r="AX56" s="26"/>
      <c r="AY56" s="26"/>
    </row>
    <row r="57" spans="1:51" ht="18">
      <c r="A57" s="1"/>
      <c r="B57" s="13">
        <v>16</v>
      </c>
      <c r="C57" s="14"/>
      <c r="D57" s="4" t="s">
        <v>90</v>
      </c>
      <c r="E57" s="4"/>
      <c r="F57" s="4"/>
      <c r="G57" s="4"/>
      <c r="H57" s="15"/>
      <c r="I57" s="32"/>
      <c r="J57" s="3"/>
      <c r="M57" s="34"/>
      <c r="N57" s="88"/>
      <c r="O57" s="19"/>
      <c r="P57" s="19"/>
      <c r="Q57" s="19"/>
      <c r="R57" s="19"/>
      <c r="S57" s="19"/>
      <c r="T57" s="19"/>
      <c r="U57" s="19"/>
      <c r="V57" s="19"/>
      <c r="W57" s="19"/>
      <c r="X57" s="89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23"/>
      <c r="AJ57" s="87"/>
      <c r="AK57" s="68"/>
      <c r="AL57" s="68"/>
      <c r="AM57" s="68"/>
      <c r="AN57" s="74"/>
      <c r="AO57" s="70"/>
      <c r="AP57" s="26"/>
      <c r="AQ57" s="26"/>
      <c r="AR57" s="26"/>
      <c r="AS57" s="26"/>
      <c r="AT57" s="26"/>
      <c r="AU57" s="26"/>
      <c r="AV57" s="26"/>
      <c r="AW57" s="26"/>
      <c r="AX57" s="26"/>
      <c r="AY57" s="26"/>
    </row>
    <row r="58" spans="1:51" ht="18">
      <c r="A58" s="1"/>
      <c r="B58" s="13"/>
      <c r="C58" s="14"/>
      <c r="D58" s="25" t="s">
        <v>83</v>
      </c>
      <c r="E58" s="4" t="s">
        <v>91</v>
      </c>
      <c r="F58" s="4"/>
      <c r="G58" s="4"/>
      <c r="H58" s="15" t="s">
        <v>74</v>
      </c>
      <c r="I58" s="32">
        <f>181*1*2</f>
        <v>362</v>
      </c>
      <c r="J58" s="3"/>
      <c r="M58" s="34"/>
      <c r="N58" s="88"/>
      <c r="O58" s="19"/>
      <c r="P58" s="19"/>
      <c r="Q58" s="19"/>
      <c r="R58" s="19"/>
      <c r="S58" s="19"/>
      <c r="T58" s="19"/>
      <c r="U58" s="19"/>
      <c r="V58" s="19"/>
      <c r="W58" s="19"/>
      <c r="X58" s="89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23"/>
      <c r="AJ58" s="87"/>
      <c r="AK58" s="68"/>
      <c r="AL58" s="68"/>
      <c r="AM58" s="68"/>
      <c r="AN58" s="74"/>
      <c r="AO58" s="70"/>
      <c r="AP58" s="26"/>
      <c r="AQ58" s="26"/>
      <c r="AR58" s="26"/>
      <c r="AS58" s="26"/>
      <c r="AT58" s="26"/>
      <c r="AU58" s="26"/>
      <c r="AV58" s="26"/>
      <c r="AW58" s="26"/>
      <c r="AX58" s="26"/>
      <c r="AY58" s="26"/>
    </row>
    <row r="59" spans="1:51" ht="18">
      <c r="A59" s="1"/>
      <c r="B59" s="91"/>
      <c r="C59" s="14"/>
      <c r="D59" s="30"/>
      <c r="E59" s="30"/>
      <c r="F59" s="30"/>
      <c r="G59" s="30"/>
      <c r="H59" s="16"/>
      <c r="I59" s="32"/>
      <c r="J59" s="3"/>
      <c r="M59" s="34"/>
      <c r="N59" s="88"/>
      <c r="O59" s="19"/>
      <c r="P59" s="19"/>
      <c r="Q59" s="19"/>
      <c r="R59" s="19"/>
      <c r="S59" s="19"/>
      <c r="T59" s="19"/>
      <c r="U59" s="19"/>
      <c r="V59" s="19"/>
      <c r="W59" s="19"/>
      <c r="X59" s="89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23"/>
      <c r="AJ59" s="87"/>
      <c r="AK59" s="68"/>
      <c r="AL59" s="68"/>
      <c r="AM59" s="68"/>
      <c r="AN59" s="74"/>
      <c r="AO59" s="70"/>
      <c r="AP59" s="26"/>
      <c r="AQ59" s="26"/>
      <c r="AR59" s="26"/>
      <c r="AS59" s="26"/>
      <c r="AT59" s="26"/>
      <c r="AU59" s="26"/>
      <c r="AV59" s="26"/>
      <c r="AW59" s="26"/>
      <c r="AX59" s="26"/>
      <c r="AY59" s="26"/>
    </row>
    <row r="60" spans="1:51" ht="18">
      <c r="A60" s="1"/>
      <c r="B60" s="91">
        <v>17</v>
      </c>
      <c r="C60" s="14"/>
      <c r="D60" s="30" t="s">
        <v>92</v>
      </c>
      <c r="E60" s="30"/>
      <c r="F60" s="30"/>
      <c r="G60" s="30"/>
      <c r="H60" s="16"/>
      <c r="I60" s="32"/>
      <c r="J60" s="3"/>
      <c r="M60" s="34"/>
      <c r="N60" s="88"/>
      <c r="O60" s="19"/>
      <c r="P60" s="19"/>
      <c r="Q60" s="19"/>
      <c r="R60" s="19"/>
      <c r="S60" s="19"/>
      <c r="T60" s="19"/>
      <c r="U60" s="19"/>
      <c r="V60" s="19"/>
      <c r="W60" s="19"/>
      <c r="X60" s="89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23"/>
      <c r="AJ60" s="87"/>
      <c r="AK60" s="68"/>
      <c r="AL60" s="68"/>
      <c r="AM60" s="68"/>
      <c r="AN60" s="74"/>
      <c r="AO60" s="70"/>
      <c r="AP60" s="26"/>
      <c r="AQ60" s="26"/>
      <c r="AR60" s="26"/>
      <c r="AS60" s="26"/>
      <c r="AT60" s="26"/>
      <c r="AU60" s="26"/>
      <c r="AV60" s="26"/>
      <c r="AW60" s="26"/>
      <c r="AX60" s="26"/>
      <c r="AY60" s="26"/>
    </row>
    <row r="61" spans="1:51" ht="18">
      <c r="A61" s="1"/>
      <c r="B61" s="91"/>
      <c r="C61" s="14"/>
      <c r="D61" s="30" t="s">
        <v>83</v>
      </c>
      <c r="E61" s="30" t="s">
        <v>93</v>
      </c>
      <c r="F61" s="30"/>
      <c r="G61" s="30"/>
      <c r="H61" s="16" t="s">
        <v>74</v>
      </c>
      <c r="I61" s="32">
        <f>181*0.75*2</f>
        <v>271.5</v>
      </c>
      <c r="J61" s="3"/>
      <c r="M61" s="34"/>
      <c r="N61" s="88"/>
      <c r="O61" s="19"/>
      <c r="P61" s="19"/>
      <c r="Q61" s="19"/>
      <c r="R61" s="19"/>
      <c r="S61" s="19"/>
      <c r="T61" s="19"/>
      <c r="U61" s="19"/>
      <c r="V61" s="19"/>
      <c r="W61" s="19"/>
      <c r="X61" s="89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23"/>
      <c r="AJ61" s="87"/>
      <c r="AK61" s="68"/>
      <c r="AL61" s="68"/>
      <c r="AM61" s="68"/>
      <c r="AN61" s="74"/>
      <c r="AO61" s="70"/>
      <c r="AP61" s="26"/>
      <c r="AQ61" s="26"/>
      <c r="AR61" s="26"/>
      <c r="AS61" s="26"/>
      <c r="AT61" s="26"/>
      <c r="AU61" s="26"/>
      <c r="AV61" s="26"/>
      <c r="AW61" s="26"/>
      <c r="AX61" s="26"/>
      <c r="AY61" s="26"/>
    </row>
    <row r="62" spans="1:51" ht="18">
      <c r="A62" s="1"/>
      <c r="B62" s="92"/>
      <c r="C62" s="93"/>
      <c r="D62" s="121"/>
      <c r="E62" s="30"/>
      <c r="F62" s="30"/>
      <c r="G62" s="30"/>
      <c r="H62" s="94"/>
      <c r="I62" s="95"/>
      <c r="J62" s="3"/>
      <c r="M62" s="34"/>
      <c r="N62" s="88"/>
      <c r="O62" s="19"/>
      <c r="P62" s="19"/>
      <c r="Q62" s="19"/>
      <c r="R62" s="19"/>
      <c r="S62" s="19"/>
      <c r="T62" s="19"/>
      <c r="U62" s="19"/>
      <c r="V62" s="19"/>
      <c r="W62" s="19"/>
      <c r="X62" s="89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23"/>
      <c r="AJ62" s="87"/>
      <c r="AK62" s="68"/>
      <c r="AL62" s="68"/>
      <c r="AM62" s="68"/>
      <c r="AN62" s="74"/>
      <c r="AO62" s="70"/>
      <c r="AP62" s="26"/>
      <c r="AQ62" s="26"/>
      <c r="AR62" s="26"/>
      <c r="AS62" s="26"/>
      <c r="AT62" s="26"/>
      <c r="AU62" s="26"/>
      <c r="AV62" s="26"/>
      <c r="AW62" s="26"/>
      <c r="AX62" s="26"/>
      <c r="AY62" s="26"/>
    </row>
    <row r="63" spans="1:51" ht="18">
      <c r="A63" s="1"/>
      <c r="B63" s="96"/>
      <c r="C63" s="96"/>
      <c r="D63" s="97" t="s">
        <v>109</v>
      </c>
      <c r="E63" s="98"/>
      <c r="F63" s="99"/>
      <c r="G63" s="99"/>
      <c r="H63" s="96"/>
      <c r="I63" s="104"/>
      <c r="J63" s="3"/>
      <c r="M63" s="34"/>
      <c r="N63" s="88"/>
      <c r="O63" s="19"/>
      <c r="P63" s="19"/>
      <c r="Q63" s="19"/>
      <c r="R63" s="19"/>
      <c r="S63" s="19"/>
      <c r="T63" s="19"/>
      <c r="U63" s="19"/>
      <c r="V63" s="19"/>
      <c r="W63" s="19"/>
      <c r="X63" s="89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23"/>
      <c r="AJ63" s="87"/>
      <c r="AK63" s="68"/>
      <c r="AL63" s="68"/>
      <c r="AM63" s="68"/>
      <c r="AN63" s="74"/>
      <c r="AO63" s="70"/>
      <c r="AP63" s="26"/>
      <c r="AQ63" s="26"/>
      <c r="AR63" s="26"/>
      <c r="AS63" s="26"/>
      <c r="AT63" s="26"/>
      <c r="AU63" s="26"/>
      <c r="AV63" s="26"/>
      <c r="AW63" s="26"/>
      <c r="AX63" s="26"/>
      <c r="AY63" s="26"/>
    </row>
    <row r="64" spans="1:51" ht="18">
      <c r="B64" s="100"/>
      <c r="C64" s="100"/>
      <c r="D64" s="101"/>
      <c r="E64" s="102"/>
      <c r="F64" s="103"/>
      <c r="G64" s="103"/>
      <c r="H64" s="100"/>
      <c r="I64" s="113"/>
    </row>
    <row r="65" spans="2:9" ht="18">
      <c r="B65" s="104"/>
      <c r="C65" s="104"/>
      <c r="D65" s="98"/>
      <c r="E65" s="99"/>
      <c r="F65" s="99"/>
      <c r="G65" s="99"/>
      <c r="H65" s="97"/>
      <c r="I65" s="114"/>
    </row>
    <row r="66" spans="2:9" ht="18">
      <c r="B66" s="91">
        <v>18</v>
      </c>
      <c r="C66" s="105"/>
      <c r="D66" s="106" t="s">
        <v>108</v>
      </c>
      <c r="E66" s="107"/>
      <c r="F66" s="108"/>
      <c r="G66" s="108"/>
      <c r="H66" s="109"/>
      <c r="I66" s="115"/>
    </row>
    <row r="67" spans="2:9" ht="18">
      <c r="B67" s="91"/>
      <c r="C67" s="105"/>
      <c r="D67" s="106" t="s">
        <v>11</v>
      </c>
      <c r="E67" s="110" t="s">
        <v>96</v>
      </c>
      <c r="F67" s="108"/>
      <c r="G67" s="108"/>
      <c r="H67" s="109" t="s">
        <v>74</v>
      </c>
      <c r="I67" s="115">
        <f>100*0.43</f>
        <v>43</v>
      </c>
    </row>
    <row r="68" spans="2:9" ht="18">
      <c r="B68" s="91" t="s">
        <v>97</v>
      </c>
      <c r="C68" s="105"/>
      <c r="D68" s="110"/>
      <c r="E68" s="110"/>
      <c r="F68" s="108"/>
      <c r="G68" s="108"/>
      <c r="H68" s="109"/>
      <c r="I68" s="115"/>
    </row>
    <row r="69" spans="2:9" ht="18">
      <c r="B69" s="91">
        <v>19</v>
      </c>
      <c r="C69" s="105"/>
      <c r="D69" s="106" t="s">
        <v>98</v>
      </c>
      <c r="E69" s="107"/>
      <c r="F69" s="108"/>
      <c r="G69" s="108"/>
      <c r="H69" s="109" t="s">
        <v>74</v>
      </c>
      <c r="I69" s="115">
        <v>100</v>
      </c>
    </row>
    <row r="70" spans="2:9" ht="18">
      <c r="B70" s="91"/>
      <c r="C70" s="105"/>
      <c r="D70" s="106"/>
      <c r="E70" s="107"/>
      <c r="F70" s="108"/>
      <c r="G70" s="108"/>
      <c r="H70" s="109"/>
      <c r="I70" s="115"/>
    </row>
    <row r="71" spans="2:9" ht="18">
      <c r="B71" s="91">
        <v>20</v>
      </c>
      <c r="C71" s="105"/>
      <c r="D71" s="106" t="s">
        <v>99</v>
      </c>
      <c r="E71" s="107"/>
      <c r="F71" s="108"/>
      <c r="G71" s="108"/>
      <c r="H71" s="109" t="s">
        <v>1</v>
      </c>
      <c r="I71" s="115">
        <v>40</v>
      </c>
    </row>
    <row r="72" spans="2:9" ht="18">
      <c r="B72" s="91" t="s">
        <v>97</v>
      </c>
      <c r="C72" s="105"/>
      <c r="D72" s="106"/>
      <c r="E72" s="107"/>
      <c r="F72" s="108"/>
      <c r="G72" s="108"/>
      <c r="H72" s="109"/>
      <c r="I72" s="115"/>
    </row>
    <row r="73" spans="2:9" ht="18">
      <c r="B73" s="91">
        <v>21</v>
      </c>
      <c r="C73" s="105"/>
      <c r="D73" s="106" t="s">
        <v>104</v>
      </c>
      <c r="E73" s="107"/>
      <c r="F73" s="108"/>
      <c r="G73" s="108"/>
      <c r="H73" s="109" t="s">
        <v>74</v>
      </c>
      <c r="I73" s="115">
        <f>100</f>
        <v>100</v>
      </c>
    </row>
    <row r="74" spans="2:9" ht="18">
      <c r="B74" s="91" t="s">
        <v>97</v>
      </c>
      <c r="C74" s="105"/>
      <c r="D74" s="106"/>
      <c r="E74" s="107"/>
      <c r="F74" s="108"/>
      <c r="G74" s="108"/>
      <c r="H74" s="109"/>
      <c r="I74" s="115"/>
    </row>
    <row r="75" spans="2:9" ht="18">
      <c r="B75" s="91">
        <v>22</v>
      </c>
      <c r="C75" s="105"/>
      <c r="D75" s="106" t="s">
        <v>100</v>
      </c>
      <c r="E75" s="107"/>
      <c r="F75" s="108"/>
      <c r="G75" s="108"/>
      <c r="H75" s="109" t="s">
        <v>74</v>
      </c>
      <c r="I75" s="115">
        <f>I73</f>
        <v>100</v>
      </c>
    </row>
    <row r="76" spans="2:9" ht="18">
      <c r="B76" s="91" t="s">
        <v>97</v>
      </c>
      <c r="C76" s="105"/>
      <c r="D76" s="106"/>
      <c r="E76" s="107"/>
      <c r="F76" s="108"/>
      <c r="G76" s="108"/>
      <c r="H76" s="109"/>
      <c r="I76" s="115"/>
    </row>
    <row r="77" spans="2:9" ht="18">
      <c r="B77" s="91">
        <v>23</v>
      </c>
      <c r="C77" s="105"/>
      <c r="D77" s="106" t="s">
        <v>101</v>
      </c>
      <c r="E77" s="107"/>
      <c r="F77" s="108"/>
      <c r="G77" s="108"/>
      <c r="H77" s="109" t="s">
        <v>74</v>
      </c>
      <c r="I77" s="115">
        <f>I75</f>
        <v>100</v>
      </c>
    </row>
    <row r="78" spans="2:9" ht="18">
      <c r="B78" s="91" t="s">
        <v>97</v>
      </c>
      <c r="C78" s="105"/>
      <c r="D78" s="106"/>
      <c r="E78" s="107"/>
      <c r="F78" s="108"/>
      <c r="G78" s="108"/>
      <c r="H78" s="109"/>
      <c r="I78" s="115"/>
    </row>
    <row r="79" spans="2:9" ht="18">
      <c r="B79" s="91">
        <v>24</v>
      </c>
      <c r="C79" s="105"/>
      <c r="D79" s="107" t="s">
        <v>102</v>
      </c>
      <c r="E79" s="107"/>
      <c r="F79" s="108"/>
      <c r="G79" s="108"/>
      <c r="H79" s="109" t="s">
        <v>74</v>
      </c>
      <c r="I79" s="115">
        <f>I77</f>
        <v>100</v>
      </c>
    </row>
    <row r="80" spans="2:9" ht="18">
      <c r="B80" s="92"/>
      <c r="C80" s="111"/>
      <c r="D80" s="117"/>
      <c r="E80" s="118"/>
      <c r="F80" s="119"/>
      <c r="G80" s="120"/>
      <c r="H80" s="112"/>
      <c r="I80" s="116"/>
    </row>
  </sheetData>
  <mergeCells count="10">
    <mergeCell ref="D8:G8"/>
    <mergeCell ref="M16:AI16"/>
    <mergeCell ref="B2:I2"/>
    <mergeCell ref="B3:I3"/>
    <mergeCell ref="B5:B6"/>
    <mergeCell ref="C5:C6"/>
    <mergeCell ref="D5:G5"/>
    <mergeCell ref="H5:H6"/>
    <mergeCell ref="I5:I6"/>
    <mergeCell ref="D6:G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2020-08-17T06:56:49Z</dcterms:created>
  <dcterms:modified xsi:type="dcterms:W3CDTF">2020-08-17T10:30:34Z</dcterms:modified>
</cp:coreProperties>
</file>