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065" yWindow="-15" windowWidth="11220" windowHeight="8190" tabRatio="878"/>
  </bookViews>
  <sheets>
    <sheet name="nakladka" sheetId="27" r:id="rId1"/>
  </sheets>
  <calcPr calcId="145621"/>
</workbook>
</file>

<file path=xl/calcChain.xml><?xml version="1.0" encoding="utf-8"?>
<calcChain xmlns="http://schemas.openxmlformats.org/spreadsheetml/2006/main">
  <c r="I90" i="27" l="1"/>
  <c r="I93" i="27" s="1"/>
  <c r="I96" i="27" s="1"/>
  <c r="I98" i="27" s="1"/>
  <c r="I88" i="27"/>
  <c r="I85" i="27"/>
  <c r="I101" i="27" l="1"/>
  <c r="I103" i="27" s="1"/>
  <c r="I78" i="27"/>
  <c r="I75" i="27"/>
  <c r="I73" i="27"/>
  <c r="I63" i="27"/>
  <c r="I32" i="27"/>
  <c r="I37" i="27"/>
  <c r="I43" i="27"/>
  <c r="I45" i="27" s="1"/>
  <c r="I26" i="27"/>
  <c r="I21" i="27"/>
  <c r="I23" i="27" s="1"/>
  <c r="I17" i="27"/>
  <c r="I50" i="27" s="1"/>
  <c r="I53" i="27" s="1"/>
  <c r="I56" i="27" s="1"/>
  <c r="I58" i="27" s="1"/>
  <c r="AN46" i="27" l="1"/>
  <c r="AR46" i="27"/>
  <c r="AS46" i="27"/>
  <c r="AT46" i="27"/>
  <c r="AU46" i="27"/>
  <c r="AV46" i="27"/>
  <c r="AW46" i="27"/>
  <c r="AX46" i="27"/>
  <c r="AY46" i="27"/>
  <c r="Q44" i="27"/>
  <c r="N44" i="27" s="1"/>
  <c r="AU35" i="27"/>
  <c r="AY47" i="27"/>
  <c r="AX47" i="27"/>
  <c r="AW47" i="27"/>
  <c r="AV47" i="27"/>
  <c r="AU47" i="27"/>
  <c r="AT47" i="27"/>
  <c r="AS47" i="27"/>
  <c r="AR47" i="27"/>
  <c r="AY45" i="27"/>
  <c r="AX45" i="27"/>
  <c r="AW45" i="27"/>
  <c r="AV45" i="27"/>
  <c r="AU45" i="27"/>
  <c r="AT45" i="27"/>
  <c r="AS45" i="27"/>
  <c r="AR45" i="27"/>
  <c r="AY44" i="27"/>
  <c r="AX44" i="27"/>
  <c r="AW44" i="27"/>
  <c r="AV44" i="27"/>
  <c r="AU44" i="27"/>
  <c r="AT44" i="27"/>
  <c r="AS44" i="27"/>
  <c r="AR44" i="27"/>
  <c r="AA44" i="27"/>
  <c r="AC44" i="27" s="1"/>
  <c r="AE44" i="27" s="1"/>
  <c r="AG44" i="27" s="1"/>
  <c r="Z44" i="27"/>
  <c r="AB44" i="27" s="1"/>
  <c r="AD44" i="27" s="1"/>
  <c r="AY43" i="27"/>
  <c r="AX43" i="27"/>
  <c r="AW43" i="27"/>
  <c r="AV43" i="27"/>
  <c r="AU43" i="27"/>
  <c r="AT43" i="27"/>
  <c r="AS43" i="27"/>
  <c r="AR43" i="27"/>
  <c r="AA42" i="27"/>
  <c r="AC42" i="27" s="1"/>
  <c r="AE42" i="27" s="1"/>
  <c r="AG42" i="27" s="1"/>
  <c r="Z42" i="27"/>
  <c r="AB42" i="27" s="1"/>
  <c r="AD42" i="27" s="1"/>
  <c r="X42" i="27"/>
  <c r="N42" i="27"/>
  <c r="M42" i="27"/>
  <c r="M44" i="27" s="1"/>
  <c r="AY40" i="27"/>
  <c r="AX40" i="27"/>
  <c r="AW40" i="27"/>
  <c r="AV40" i="27"/>
  <c r="AU40" i="27"/>
  <c r="AT40" i="27"/>
  <c r="AS40" i="27"/>
  <c r="AR40" i="27"/>
  <c r="AA40" i="27"/>
  <c r="AC40" i="27" s="1"/>
  <c r="AE40" i="27" s="1"/>
  <c r="AG40" i="27" s="1"/>
  <c r="Z40" i="27"/>
  <c r="AB40" i="27" s="1"/>
  <c r="AD40" i="27" s="1"/>
  <c r="X40" i="27"/>
  <c r="AM39" i="27"/>
  <c r="AN39" i="27" s="1"/>
  <c r="AO39" i="27" s="1"/>
  <c r="AJ39" i="27"/>
  <c r="AK39" i="27" s="1"/>
  <c r="N39" i="27"/>
  <c r="O39" i="27" s="1"/>
  <c r="R39" i="27" s="1"/>
  <c r="S39" i="27" s="1"/>
  <c r="T39" i="27" s="1"/>
  <c r="U39" i="27" s="1"/>
  <c r="X39" i="27" s="1"/>
  <c r="AH39" i="27" s="1"/>
  <c r="AI39" i="27" s="1"/>
  <c r="AH40" i="27" l="1"/>
  <c r="X44" i="27"/>
  <c r="AH44" i="27" s="1"/>
  <c r="AF44" i="27"/>
  <c r="AH42" i="27"/>
  <c r="AF42" i="27"/>
  <c r="AI42" i="27" s="1"/>
  <c r="AN42" i="27" s="1"/>
  <c r="AF40" i="27"/>
  <c r="AI40" i="27" s="1"/>
  <c r="AI44" i="27" l="1"/>
  <c r="AN44" i="27" s="1"/>
  <c r="AN40" i="27"/>
  <c r="B44" i="27"/>
  <c r="B43" i="27"/>
  <c r="B41" i="27"/>
  <c r="B40" i="27"/>
  <c r="B38" i="27"/>
  <c r="B37" i="27"/>
  <c r="B35" i="27"/>
  <c r="B15" i="27"/>
  <c r="AI46" i="27" l="1"/>
</calcChain>
</file>

<file path=xl/sharedStrings.xml><?xml version="1.0" encoding="utf-8"?>
<sst xmlns="http://schemas.openxmlformats.org/spreadsheetml/2006/main" count="196" uniqueCount="125">
  <si>
    <t>m3</t>
  </si>
  <si>
    <t>m2</t>
  </si>
  <si>
    <t>Nazwa i opis pozycji</t>
  </si>
  <si>
    <t>mb</t>
  </si>
  <si>
    <t>m3:</t>
  </si>
  <si>
    <t>Nr poz.</t>
  </si>
  <si>
    <t xml:space="preserve">Jedn. miary </t>
  </si>
  <si>
    <t>Ilość</t>
  </si>
  <si>
    <t>Obliczenie ilości, lokalizacja robót</t>
  </si>
  <si>
    <t>I. ROBOTY  PRZYGOTOWAWCZE</t>
  </si>
  <si>
    <t>Roboty pomiarowe w terenie równinnym</t>
  </si>
  <si>
    <t>km</t>
  </si>
  <si>
    <t>t</t>
  </si>
  <si>
    <t xml:space="preserve">Ułożenie warstwy podbudowy z kruszywa łamanego, naturalnego 0/31.5 stabilizowanego </t>
  </si>
  <si>
    <t>Skropienie warstwy podbudowy  emulsją asfaltową, szybkorozpadową</t>
  </si>
  <si>
    <t>C60 B3 ZM w ilości 1,0 kg/m²</t>
  </si>
  <si>
    <t>Ułożenie warstwy ścieralnej  z betonu asfaltowego "AC 11 S" o grubości 4 cm wg PN-EN 13108-1</t>
  </si>
  <si>
    <t>Profilowanie pobocza do spadku 6%</t>
  </si>
  <si>
    <t>szt</t>
  </si>
  <si>
    <t>R</t>
  </si>
  <si>
    <t>F</t>
  </si>
  <si>
    <t>ZJAZDY DO NIERUCHOMOŚCI, SKRZYŻOWANIA  - DANE ZBIORCZE</t>
  </si>
  <si>
    <t>Kąt</t>
  </si>
  <si>
    <t>Szerokość</t>
  </si>
  <si>
    <t>Długość</t>
  </si>
  <si>
    <t xml:space="preserve">  Roboty rozbiórkowe</t>
  </si>
  <si>
    <t xml:space="preserve">Roboty </t>
  </si>
  <si>
    <t>Roboty do wykonania</t>
  </si>
  <si>
    <t>Lp</t>
  </si>
  <si>
    <t xml:space="preserve">Strona </t>
  </si>
  <si>
    <t>Element</t>
  </si>
  <si>
    <t>Nawierz</t>
  </si>
  <si>
    <t>prawo</t>
  </si>
  <si>
    <t>lewo</t>
  </si>
  <si>
    <t>zjazdu</t>
  </si>
  <si>
    <t>rad</t>
  </si>
  <si>
    <t>tan</t>
  </si>
  <si>
    <t>a</t>
  </si>
  <si>
    <t>f l</t>
  </si>
  <si>
    <t>f p</t>
  </si>
  <si>
    <t>"Cegła"</t>
  </si>
  <si>
    <t>Płyty 35</t>
  </si>
  <si>
    <t>Nawierzchnia</t>
  </si>
  <si>
    <t>Obrzeże</t>
  </si>
  <si>
    <t>ziemne</t>
  </si>
  <si>
    <t>Podsypka</t>
  </si>
  <si>
    <t>p zjazdu</t>
  </si>
  <si>
    <t>k zjazdu</t>
  </si>
  <si>
    <t>istniejąca</t>
  </si>
  <si>
    <t>projektow</t>
  </si>
  <si>
    <t>skręt</t>
  </si>
  <si>
    <t>do jezdni</t>
  </si>
  <si>
    <t>przy jezdni</t>
  </si>
  <si>
    <t>wg kol.5</t>
  </si>
  <si>
    <t>Kostka "6"</t>
  </si>
  <si>
    <t>/m/</t>
  </si>
  <si>
    <t>/stopnie/</t>
  </si>
  <si>
    <t xml:space="preserve"> /m/</t>
  </si>
  <si>
    <t>ukryć</t>
  </si>
  <si>
    <t xml:space="preserve"> /m2/</t>
  </si>
  <si>
    <t xml:space="preserve"> /m3/</t>
  </si>
  <si>
    <t>P</t>
  </si>
  <si>
    <t>Zjazd</t>
  </si>
  <si>
    <t>Beton</t>
  </si>
  <si>
    <t>BA</t>
  </si>
  <si>
    <t>Grunt</t>
  </si>
  <si>
    <t>konstr zjazdu grubość:</t>
  </si>
  <si>
    <t>cm</t>
  </si>
  <si>
    <t>beton (kostka) grubość:</t>
  </si>
  <si>
    <t>Cegła</t>
  </si>
  <si>
    <t>Starobruk</t>
  </si>
  <si>
    <t>35*35</t>
  </si>
  <si>
    <t>Fala</t>
  </si>
  <si>
    <t>Ażury</t>
  </si>
  <si>
    <t>dowolne</t>
  </si>
  <si>
    <t>L</t>
  </si>
  <si>
    <t>Ułożenie warstwy ścieralnej  z betonu asfaltowego "AC 11 S" o grubości  5 cm wg PN-EN 13108-1</t>
  </si>
  <si>
    <t>m2:</t>
  </si>
  <si>
    <t>Skropienie warstwy   emulsją asfaltową, szybkorozpadową</t>
  </si>
  <si>
    <t>C60 B3 ZM w ilości  0,2 kg/m²</t>
  </si>
  <si>
    <t>Oczyszczenie nawierzchni bitumicznej</t>
  </si>
  <si>
    <t>160*5,0+450+17*4,0/2+17*2,0/2-30*5,0</t>
  </si>
  <si>
    <t>Regulacja pionowa zaworu wodnego</t>
  </si>
  <si>
    <t xml:space="preserve">Remont cząstkowy MMA bez obcinania kr.wyboju </t>
  </si>
  <si>
    <t>Regulacja pionowa krawężnika 15*30 na betonie C 12/15 - zjazdy</t>
  </si>
  <si>
    <t>Frezowanie naw.bitum. gr.4 cm</t>
  </si>
  <si>
    <t>5,0*4,0*3+11*4,0</t>
  </si>
  <si>
    <t>II ZJAZD</t>
  </si>
  <si>
    <t xml:space="preserve">mechanicznie o grubości 10 cm wg PN-EN 13285:2004  </t>
  </si>
  <si>
    <t>10,0*2,0*0,15</t>
  </si>
  <si>
    <t>Skropienie warstwy BA  emulsją asfaltową, szybkorozpadową</t>
  </si>
  <si>
    <t>C60 B3 ZM w ilości 0,3 kg/m²</t>
  </si>
  <si>
    <t>Ułożenie warstwy wyrównawczej  z betonu asfaltowego "AC 8 W" o grubości  3 cm wg PN-EN 13108-1</t>
  </si>
  <si>
    <t>Wypełnienie szczelin zmęczeniowych</t>
  </si>
  <si>
    <t>160+160-90</t>
  </si>
  <si>
    <t>(160+160-90)*1,5*0,15</t>
  </si>
  <si>
    <t>160*1,5+(160-90)*1,5</t>
  </si>
  <si>
    <t>35*1,5</t>
  </si>
  <si>
    <t>Wykonanie w-wy z zagęszczalnego piasku gr.20 cm</t>
  </si>
  <si>
    <t>Ułożenie obrzeża 8*25 na betonie C 12/15 0,04 m3/mb</t>
  </si>
  <si>
    <t>Ułożenie kostki  bet-bruk 6 cm na podsypce c-p 1:4 gr.4 cm</t>
  </si>
  <si>
    <t>Ułożenie rury PCV lub HDPP średnicy 60 cm</t>
  </si>
  <si>
    <t>Ustawienie barier U-12a</t>
  </si>
  <si>
    <t>2*4,0</t>
  </si>
  <si>
    <t>Frezowanie nawierzchni bitumicznej gr.4 cm</t>
  </si>
  <si>
    <t>18*3,0*0,4</t>
  </si>
  <si>
    <t xml:space="preserve">mechanicznie o grubości 20 cm wg PN-EN 13285:2004  </t>
  </si>
  <si>
    <t>C60 B3 ZM w ilości  1 kg/m²</t>
  </si>
  <si>
    <t>Ułożenie warstwy ścieralnej  z betonu asfaltowego "AC 11 S" o grubości 5 cm wg PN-EN 13108-1</t>
  </si>
  <si>
    <t>Ułożenie warstwy wiążącej  z betonu asfaltowego "AC 16 W" o grubości 5 cm wg PN-EN 13108-1</t>
  </si>
  <si>
    <t xml:space="preserve">Regulacja pionowa kostki bet-bruk gr.8 cm  na chudym betonie </t>
  </si>
  <si>
    <t>III.JEZDNIA</t>
  </si>
  <si>
    <t>IV.ROBOTY WYKOŃCZENIOWE</t>
  </si>
  <si>
    <t>V.DOJŚCIE</t>
  </si>
  <si>
    <t>PRZEDMIAR ROBÓT - Zadanie nr 2</t>
  </si>
  <si>
    <t>Remont drogi nr  1930C    Dobieszewko-Kcynia m. Grocholin w km 6+040-6+200 dł. 160 mb</t>
  </si>
  <si>
    <t>Remont drogi nr 1929C Chwaliszewo-Oleszno m. Dobieszewow km 4+684 (skrzyżowanie)</t>
  </si>
  <si>
    <t>Droga nr 1930C Dobieszewko - Kcynia m. Grocholin</t>
  </si>
  <si>
    <t>Droga nr 1929C Chwaliszewo-Oleszno  skzyżowanie</t>
  </si>
  <si>
    <t>Roboty ziemne - usunięcie humusu gr.10 cm</t>
  </si>
  <si>
    <t>Roboty ziemne - dowóz i zagęszczenie ziemii na poboczach</t>
  </si>
  <si>
    <t>Roboty ziemne - wykopy w gr.kat.IV z przerzutem w miejscu. Grubość 15 cm</t>
  </si>
  <si>
    <t>Roboty ziemne - wykopy w gr.kat.III głębokości 40 cm</t>
  </si>
  <si>
    <t>Ułożenie w-wy odsączającej z piasku gr.15 cm</t>
  </si>
  <si>
    <t>Poz. kat.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</si>
</sst>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0.000"/>
    <numFmt numFmtId="165" formatCode="0\+000"/>
    <numFmt numFmtId="166" formatCode="#,##0.000\ _z_ł"/>
    <numFmt numFmtId="167" formatCode="#,##0\ _z_ł"/>
    <numFmt numFmtId="168" formatCode="0.0"/>
    <numFmt numFmtId="169" formatCode="_-* #,##0.0\ _z_ł_-;\-* #,##0.0\ _z_ł_-;_-* &quot;-&quot;??\ _z_ł_-;_-@_-"/>
    <numFmt numFmtId="170" formatCode="#,##0.0"/>
  </numFmts>
  <fonts count="14">
    <font>
      <sz val="10"/>
      <name val="Arial CE"/>
      <family val="2"/>
      <charset val="238"/>
    </font>
    <font>
      <sz val="10"/>
      <name val="Georgia"/>
      <family val="1"/>
      <charset val="238"/>
    </font>
    <font>
      <sz val="14"/>
      <name val="Georgia"/>
      <family val="1"/>
      <charset val="238"/>
    </font>
    <font>
      <sz val="14"/>
      <color theme="1"/>
      <name val="Georgia"/>
      <family val="1"/>
      <charset val="238"/>
    </font>
    <font>
      <sz val="14"/>
      <color theme="3"/>
      <name val="Georgia"/>
      <family val="1"/>
      <charset val="238"/>
    </font>
    <font>
      <sz val="10"/>
      <color theme="1"/>
      <name val="Georgia"/>
      <family val="1"/>
      <charset val="238"/>
    </font>
    <font>
      <sz val="10"/>
      <color rgb="FFFF0000"/>
      <name val="Georgia"/>
      <family val="1"/>
      <charset val="238"/>
    </font>
    <font>
      <sz val="10"/>
      <color rgb="FF00B050"/>
      <name val="Georgia"/>
      <family val="1"/>
      <charset val="238"/>
    </font>
    <font>
      <sz val="11"/>
      <color theme="1"/>
      <name val="Georgia"/>
      <family val="1"/>
      <charset val="238"/>
    </font>
    <font>
      <sz val="10"/>
      <color theme="3"/>
      <name val="Georgia"/>
      <family val="1"/>
      <charset val="238"/>
    </font>
    <font>
      <sz val="14"/>
      <color theme="1"/>
      <name val="Czcionka tekstu podstawowego"/>
      <family val="2"/>
      <charset val="238"/>
    </font>
    <font>
      <sz val="11"/>
      <name val="Georgia"/>
      <family val="1"/>
      <charset val="238"/>
    </font>
    <font>
      <i/>
      <u/>
      <sz val="14"/>
      <color theme="1"/>
      <name val="Georgia"/>
      <family val="1"/>
      <charset val="238"/>
    </font>
    <font>
      <b/>
      <sz val="18"/>
      <color theme="1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Font="1"/>
    <xf numFmtId="0" fontId="2" fillId="0" borderId="0" xfId="0" applyFont="1"/>
    <xf numFmtId="1" fontId="2" fillId="0" borderId="0" xfId="0" applyNumberFormat="1" applyFont="1"/>
    <xf numFmtId="0" fontId="0" fillId="0" borderId="0" xfId="0" applyBorder="1"/>
    <xf numFmtId="0" fontId="2" fillId="0" borderId="2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4" fontId="3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3" fillId="0" borderId="6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/>
    <xf numFmtId="0" fontId="5" fillId="0" borderId="0" xfId="0" applyFont="1"/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vertical="center"/>
    </xf>
    <xf numFmtId="0" fontId="5" fillId="0" borderId="6" xfId="0" quotePrefix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69" fontId="6" fillId="0" borderId="6" xfId="0" applyNumberFormat="1" applyFont="1" applyBorder="1" applyAlignment="1">
      <alignment vertical="center"/>
    </xf>
    <xf numFmtId="169" fontId="5" fillId="0" borderId="6" xfId="0" applyNumberFormat="1" applyFont="1" applyBorder="1" applyAlignment="1">
      <alignment horizontal="center" vertical="center"/>
    </xf>
    <xf numFmtId="168" fontId="5" fillId="0" borderId="6" xfId="0" applyNumberFormat="1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0" fontId="5" fillId="0" borderId="0" xfId="0" applyFont="1" applyBorder="1"/>
    <xf numFmtId="0" fontId="10" fillId="0" borderId="0" xfId="0" applyFont="1"/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9" fontId="6" fillId="0" borderId="0" xfId="0" applyNumberFormat="1" applyFont="1" applyBorder="1" applyAlignment="1">
      <alignment vertical="center"/>
    </xf>
    <xf numFmtId="169" fontId="5" fillId="0" borderId="0" xfId="0" applyNumberFormat="1" applyFont="1" applyBorder="1" applyAlignment="1">
      <alignment horizontal="center" vertical="center"/>
    </xf>
    <xf numFmtId="168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68" fontId="5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69" fontId="9" fillId="0" borderId="0" xfId="0" applyNumberFormat="1" applyFont="1" applyBorder="1" applyAlignment="1" applyProtection="1">
      <alignment vertical="center"/>
    </xf>
    <xf numFmtId="169" fontId="5" fillId="0" borderId="0" xfId="0" applyNumberFormat="1" applyFont="1" applyBorder="1" applyAlignment="1" applyProtection="1">
      <alignment vertical="center"/>
    </xf>
    <xf numFmtId="168" fontId="5" fillId="0" borderId="1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169" fontId="6" fillId="0" borderId="2" xfId="0" applyNumberFormat="1" applyFont="1" applyBorder="1" applyAlignment="1">
      <alignment vertical="center"/>
    </xf>
    <xf numFmtId="169" fontId="5" fillId="0" borderId="2" xfId="0" applyNumberFormat="1" applyFont="1" applyBorder="1" applyAlignment="1">
      <alignment vertical="center"/>
    </xf>
    <xf numFmtId="169" fontId="5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6" xfId="0" applyFont="1" applyBorder="1" applyAlignment="1">
      <alignment horizontal="center"/>
    </xf>
    <xf numFmtId="169" fontId="1" fillId="0" borderId="6" xfId="0" applyNumberFormat="1" applyFont="1" applyBorder="1" applyAlignment="1">
      <alignment vertical="center"/>
    </xf>
    <xf numFmtId="169" fontId="1" fillId="0" borderId="6" xfId="0" applyNumberFormat="1" applyFont="1" applyBorder="1" applyAlignment="1">
      <alignment horizontal="center" vertical="center"/>
    </xf>
    <xf numFmtId="168" fontId="1" fillId="0" borderId="6" xfId="0" applyNumberFormat="1" applyFont="1" applyBorder="1" applyAlignment="1">
      <alignment horizontal="center" vertical="center"/>
    </xf>
    <xf numFmtId="169" fontId="1" fillId="0" borderId="6" xfId="0" applyNumberFormat="1" applyFont="1" applyBorder="1" applyAlignment="1" applyProtection="1">
      <alignment vertical="center"/>
    </xf>
    <xf numFmtId="169" fontId="1" fillId="0" borderId="6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1" fontId="1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167" fontId="3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170" fontId="3" fillId="0" borderId="6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1716881</xdr:colOff>
      <xdr:row>4</xdr:row>
      <xdr:rowOff>11432</xdr:rowOff>
    </xdr:from>
    <xdr:to>
      <xdr:col>6</xdr:col>
      <xdr:colOff>2307431</xdr:colOff>
      <xdr:row>5</xdr:row>
      <xdr:rowOff>197644</xdr:rowOff>
    </xdr:to>
    <xdr:sp macro="" textlink="">
      <xdr:nvSpPr>
        <xdr:cNvPr id="2" name="pole tekstowe 1"/>
        <xdr:cNvSpPr txBox="1"/>
      </xdr:nvSpPr>
      <xdr:spPr>
        <a:xfrm>
          <a:off x="7693819" y="690088"/>
          <a:ext cx="590550" cy="4124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=</a:t>
          </a:r>
        </a:p>
      </xdr:txBody>
    </xdr:sp>
    <xdr:clientData/>
  </xdr:twoCellAnchor>
  <xdr:twoCellAnchor>
    <xdr:from>
      <xdr:col>5</xdr:col>
      <xdr:colOff>1685925</xdr:colOff>
      <xdr:row>3</xdr:row>
      <xdr:rowOff>95250</xdr:rowOff>
    </xdr:from>
    <xdr:to>
      <xdr:col>5</xdr:col>
      <xdr:colOff>2276475</xdr:colOff>
      <xdr:row>5</xdr:row>
      <xdr:rowOff>55244</xdr:rowOff>
    </xdr:to>
    <xdr:sp macro="" textlink="">
      <xdr:nvSpPr>
        <xdr:cNvPr id="3" name="pole tekstowe 2"/>
        <xdr:cNvSpPr txBox="1"/>
      </xdr:nvSpPr>
      <xdr:spPr>
        <a:xfrm>
          <a:off x="7296150" y="16944975"/>
          <a:ext cx="590550" cy="4362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-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6"/>
  <sheetViews>
    <sheetView tabSelected="1" topLeftCell="A58" zoomScale="80" zoomScaleNormal="80" workbookViewId="0">
      <selection activeCell="G68" sqref="G68"/>
    </sheetView>
  </sheetViews>
  <sheetFormatPr defaultRowHeight="12.75"/>
  <cols>
    <col min="2" max="2" width="7.42578125" customWidth="1"/>
    <col min="3" max="3" width="12.7109375" customWidth="1"/>
    <col min="6" max="6" width="42.140625" customWidth="1"/>
    <col min="7" max="7" width="55.7109375" customWidth="1"/>
    <col min="8" max="8" width="10" customWidth="1"/>
    <col min="9" max="9" width="12.28515625" bestFit="1" customWidth="1"/>
    <col min="10" max="10" width="8" customWidth="1"/>
    <col min="16" max="17" width="0" hidden="1" customWidth="1"/>
    <col min="21" max="23" width="9.5703125" bestFit="1" customWidth="1"/>
    <col min="24" max="24" width="9.85546875" bestFit="1" customWidth="1"/>
    <col min="26" max="33" width="0" hidden="1" customWidth="1"/>
    <col min="34" max="34" width="9.5703125" bestFit="1" customWidth="1"/>
    <col min="36" max="41" width="0" hidden="1" customWidth="1"/>
  </cols>
  <sheetData>
    <row r="1" spans="1:54" ht="18">
      <c r="A1" s="2"/>
      <c r="B1" s="2"/>
      <c r="C1" s="2"/>
      <c r="D1" s="2"/>
      <c r="E1" s="2"/>
      <c r="F1" s="2"/>
      <c r="G1" s="3"/>
      <c r="H1" s="2"/>
      <c r="I1" s="2"/>
      <c r="J1" s="2"/>
    </row>
    <row r="2" spans="1:54" ht="23.25">
      <c r="A2" s="2"/>
      <c r="B2" s="107" t="s">
        <v>114</v>
      </c>
      <c r="C2" s="107"/>
      <c r="D2" s="107"/>
      <c r="E2" s="107"/>
      <c r="F2" s="107"/>
      <c r="G2" s="107"/>
      <c r="H2" s="107"/>
      <c r="I2" s="107"/>
      <c r="J2" s="8"/>
    </row>
    <row r="3" spans="1:54" ht="23.25">
      <c r="A3" s="2"/>
      <c r="B3" s="101"/>
      <c r="C3" s="101"/>
      <c r="D3" s="101"/>
      <c r="E3" s="101"/>
      <c r="F3" s="101"/>
      <c r="G3" s="101"/>
      <c r="H3" s="101"/>
      <c r="I3" s="101"/>
      <c r="J3" s="8"/>
    </row>
    <row r="4" spans="1:54" ht="18">
      <c r="A4" s="2"/>
      <c r="B4" s="108" t="s">
        <v>115</v>
      </c>
      <c r="C4" s="108"/>
      <c r="D4" s="108"/>
      <c r="E4" s="108"/>
      <c r="F4" s="108"/>
      <c r="G4" s="108"/>
      <c r="H4" s="108"/>
      <c r="I4" s="108"/>
      <c r="J4" s="8"/>
    </row>
    <row r="5" spans="1:54" ht="18">
      <c r="A5" s="2"/>
      <c r="B5" s="108" t="s">
        <v>116</v>
      </c>
      <c r="C5" s="108"/>
      <c r="D5" s="108"/>
      <c r="E5" s="108"/>
      <c r="F5" s="108"/>
      <c r="G5" s="108"/>
      <c r="H5" s="108"/>
      <c r="I5" s="108"/>
      <c r="J5" s="8"/>
    </row>
    <row r="6" spans="1:54" ht="18">
      <c r="A6" s="2"/>
      <c r="B6" s="109" t="s">
        <v>5</v>
      </c>
      <c r="C6" s="109" t="s">
        <v>124</v>
      </c>
      <c r="D6" s="110" t="s">
        <v>2</v>
      </c>
      <c r="E6" s="111"/>
      <c r="F6" s="111"/>
      <c r="G6" s="112"/>
      <c r="H6" s="109" t="s">
        <v>6</v>
      </c>
      <c r="I6" s="109" t="s">
        <v>7</v>
      </c>
      <c r="J6" s="8"/>
    </row>
    <row r="7" spans="1:54" ht="18">
      <c r="A7" s="2"/>
      <c r="B7" s="109"/>
      <c r="C7" s="109"/>
      <c r="D7" s="113" t="s">
        <v>8</v>
      </c>
      <c r="E7" s="114"/>
      <c r="F7" s="114"/>
      <c r="G7" s="115"/>
      <c r="H7" s="109"/>
      <c r="I7" s="109"/>
      <c r="J7" s="8"/>
    </row>
    <row r="8" spans="1:54" ht="18">
      <c r="A8" s="2"/>
      <c r="B8" s="96"/>
      <c r="C8" s="96"/>
      <c r="D8" s="90"/>
      <c r="E8" s="90"/>
      <c r="F8" s="90"/>
      <c r="G8" s="90"/>
      <c r="H8" s="97"/>
      <c r="I8" s="96"/>
      <c r="J8" s="8"/>
    </row>
    <row r="9" spans="1:54" ht="18">
      <c r="A9" s="2"/>
      <c r="B9" s="12"/>
      <c r="C9" s="98"/>
      <c r="D9" s="9"/>
      <c r="E9" s="9"/>
      <c r="F9" s="99" t="s">
        <v>117</v>
      </c>
      <c r="G9" s="9"/>
      <c r="H9" s="11"/>
      <c r="I9" s="12"/>
      <c r="J9" s="8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</row>
    <row r="10" spans="1:54" ht="18">
      <c r="A10" s="2"/>
      <c r="B10" s="10"/>
      <c r="C10" s="20"/>
      <c r="D10" s="104" t="s">
        <v>9</v>
      </c>
      <c r="E10" s="105"/>
      <c r="F10" s="105"/>
      <c r="G10" s="106"/>
      <c r="H10" s="11"/>
      <c r="I10" s="12"/>
      <c r="J10" s="8"/>
      <c r="O10" s="48"/>
      <c r="P10" s="48"/>
      <c r="Q10" s="48"/>
      <c r="R10" s="48"/>
      <c r="S10" s="48"/>
      <c r="T10" s="48"/>
      <c r="U10" s="49"/>
      <c r="V10" s="50"/>
      <c r="W10" s="51"/>
      <c r="X10" s="50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3"/>
      <c r="AJ10" s="54"/>
      <c r="AK10" s="54"/>
      <c r="AL10" s="54"/>
      <c r="AM10" s="54"/>
      <c r="AN10" s="54"/>
      <c r="AO10" s="52"/>
      <c r="AP10" s="53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</row>
    <row r="11" spans="1:54" ht="18">
      <c r="A11" s="2"/>
      <c r="B11" s="10"/>
      <c r="C11" s="20"/>
      <c r="D11" s="13"/>
      <c r="E11" s="14"/>
      <c r="F11" s="14"/>
      <c r="G11" s="13"/>
      <c r="H11" s="11"/>
      <c r="I11" s="12"/>
      <c r="J11" s="8"/>
      <c r="N11" s="22"/>
      <c r="O11" s="22"/>
      <c r="P11" s="22"/>
      <c r="Q11" s="22"/>
      <c r="R11" s="22"/>
      <c r="S11" s="22"/>
      <c r="T11" s="22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</row>
    <row r="12" spans="1:54" ht="18">
      <c r="A12" s="2"/>
      <c r="B12" s="10">
        <v>1</v>
      </c>
      <c r="C12" s="20"/>
      <c r="D12" s="15" t="s">
        <v>10</v>
      </c>
      <c r="E12" s="14"/>
      <c r="F12" s="14"/>
      <c r="G12" s="13"/>
      <c r="H12" s="11" t="s">
        <v>11</v>
      </c>
      <c r="I12" s="16">
        <v>0.16</v>
      </c>
      <c r="J12" s="8"/>
      <c r="N12" s="22"/>
      <c r="O12" s="22"/>
      <c r="T12" s="22"/>
      <c r="V12" s="22"/>
      <c r="W12" s="22"/>
      <c r="X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</row>
    <row r="13" spans="1:54" ht="18">
      <c r="A13" s="2"/>
      <c r="B13" s="10"/>
      <c r="C13" s="20"/>
      <c r="D13" s="15"/>
      <c r="E13" s="89"/>
      <c r="F13" s="89"/>
      <c r="G13" s="88"/>
      <c r="H13" s="11"/>
      <c r="I13" s="16"/>
      <c r="J13" s="8"/>
      <c r="N13" s="22"/>
      <c r="O13" s="22"/>
      <c r="T13" s="22"/>
      <c r="V13" s="22"/>
      <c r="W13" s="22"/>
      <c r="X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</row>
    <row r="14" spans="1:54" ht="18">
      <c r="A14" s="2"/>
      <c r="B14" s="10">
        <v>2</v>
      </c>
      <c r="C14" s="20"/>
      <c r="D14" s="15" t="s">
        <v>83</v>
      </c>
      <c r="E14" s="89"/>
      <c r="F14" s="89"/>
      <c r="G14" s="88"/>
      <c r="H14" s="11" t="s">
        <v>12</v>
      </c>
      <c r="I14" s="95">
        <v>2</v>
      </c>
      <c r="J14" s="8"/>
      <c r="N14" s="22"/>
      <c r="O14" s="22"/>
      <c r="T14" s="22"/>
      <c r="V14" s="22"/>
      <c r="W14" s="22"/>
      <c r="X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</row>
    <row r="15" spans="1:54" ht="18">
      <c r="A15" s="2"/>
      <c r="B15" s="10" t="str">
        <f>IF(D15=0,"",A15)</f>
        <v/>
      </c>
      <c r="C15" s="20"/>
      <c r="D15" s="17"/>
      <c r="E15" s="9"/>
      <c r="F15" s="9"/>
      <c r="G15" s="9"/>
      <c r="H15" s="11"/>
      <c r="I15" s="18"/>
      <c r="J15" s="8"/>
      <c r="M15" s="4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"/>
      <c r="AS15" s="4"/>
    </row>
    <row r="16" spans="1:54" ht="18">
      <c r="A16" s="2"/>
      <c r="B16" s="10">
        <v>3</v>
      </c>
      <c r="C16" s="20"/>
      <c r="D16" s="17" t="s">
        <v>80</v>
      </c>
      <c r="E16" s="9"/>
      <c r="F16" s="9"/>
      <c r="G16" s="9"/>
      <c r="H16" s="11"/>
      <c r="I16" s="19"/>
      <c r="J16" s="8"/>
      <c r="M16" s="4"/>
      <c r="N16" s="84"/>
      <c r="O16" s="84"/>
      <c r="P16" s="84"/>
      <c r="Q16" s="84"/>
      <c r="R16" s="84"/>
      <c r="S16" s="84"/>
      <c r="T16" s="84"/>
      <c r="U16" s="84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85"/>
      <c r="AN16" s="57"/>
      <c r="AO16" s="57"/>
      <c r="AP16" s="84"/>
      <c r="AQ16" s="47"/>
      <c r="AR16" s="4"/>
      <c r="AS16" s="55"/>
    </row>
    <row r="17" spans="1:53" ht="18">
      <c r="A17" s="2"/>
      <c r="B17" s="10"/>
      <c r="C17" s="20"/>
      <c r="D17" s="17" t="s">
        <v>77</v>
      </c>
      <c r="E17" s="9" t="s">
        <v>81</v>
      </c>
      <c r="F17" s="9"/>
      <c r="G17" s="9"/>
      <c r="H17" s="11" t="s">
        <v>1</v>
      </c>
      <c r="I17" s="19">
        <f>160*5+450+17*4/2+17*2/2-30*5</f>
        <v>1151</v>
      </c>
      <c r="J17" s="8"/>
    </row>
    <row r="18" spans="1:53" ht="18">
      <c r="A18" s="2"/>
      <c r="B18" s="10"/>
      <c r="C18" s="20"/>
      <c r="D18" s="17"/>
      <c r="E18" s="9"/>
      <c r="F18" s="9"/>
      <c r="G18" s="9"/>
      <c r="H18" s="11"/>
      <c r="I18" s="19"/>
      <c r="J18" s="8"/>
      <c r="N18" s="48"/>
      <c r="O18" s="48"/>
      <c r="P18" s="48"/>
      <c r="Q18" s="48"/>
      <c r="R18" s="48"/>
      <c r="S18" s="48"/>
      <c r="T18" s="49"/>
      <c r="U18" s="50"/>
      <c r="V18" s="51"/>
      <c r="W18" s="50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3"/>
      <c r="AI18" s="54"/>
      <c r="AJ18" s="54"/>
      <c r="AK18" s="54"/>
      <c r="AL18" s="54"/>
      <c r="AM18" s="54"/>
      <c r="AN18" s="52"/>
      <c r="AO18" s="53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1:53" ht="18">
      <c r="A19" s="2"/>
      <c r="B19" s="10">
        <v>4</v>
      </c>
      <c r="C19" s="20"/>
      <c r="D19" s="17" t="s">
        <v>82</v>
      </c>
      <c r="E19" s="9"/>
      <c r="F19" s="9"/>
      <c r="G19" s="9"/>
      <c r="H19" s="11" t="s">
        <v>18</v>
      </c>
      <c r="I19" s="19">
        <v>1</v>
      </c>
      <c r="J19" s="8"/>
      <c r="M19" s="22"/>
      <c r="N19" s="22"/>
      <c r="O19" s="22"/>
      <c r="P19" s="22"/>
      <c r="Q19" s="22"/>
      <c r="R19" s="22"/>
      <c r="S19" s="22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1:53" ht="18">
      <c r="A20" s="2"/>
      <c r="B20" s="10"/>
      <c r="C20" s="20"/>
      <c r="D20" s="17"/>
      <c r="E20" s="9"/>
      <c r="F20" s="9"/>
      <c r="G20" s="9"/>
      <c r="H20" s="11"/>
      <c r="I20" s="19"/>
      <c r="J20" s="8"/>
      <c r="M20" s="22"/>
      <c r="N20" s="22"/>
      <c r="O20" s="22"/>
      <c r="P20" s="22"/>
      <c r="Q20" s="22"/>
      <c r="R20" s="22"/>
      <c r="S20" s="22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1:53" ht="18">
      <c r="A21" s="2"/>
      <c r="B21" s="10">
        <v>5</v>
      </c>
      <c r="C21" s="20"/>
      <c r="D21" s="17" t="s">
        <v>84</v>
      </c>
      <c r="E21" s="9"/>
      <c r="F21" s="9"/>
      <c r="G21" s="9"/>
      <c r="H21" s="11" t="s">
        <v>3</v>
      </c>
      <c r="I21" s="19">
        <f>19-15+45-37+72-66</f>
        <v>18</v>
      </c>
      <c r="J21" s="8"/>
      <c r="M21" s="22"/>
      <c r="N21" s="22"/>
      <c r="O21" s="22"/>
      <c r="P21" s="22"/>
      <c r="Q21" s="22"/>
      <c r="R21" s="22"/>
      <c r="S21" s="22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</row>
    <row r="22" spans="1:53" ht="18">
      <c r="A22" s="2"/>
      <c r="B22" s="10"/>
      <c r="C22" s="20"/>
      <c r="D22" s="17"/>
      <c r="E22" s="9"/>
      <c r="F22" s="9"/>
      <c r="G22" s="9"/>
      <c r="H22" s="11"/>
      <c r="I22" s="19"/>
      <c r="J22" s="8"/>
      <c r="M22" s="22"/>
      <c r="N22" s="22"/>
      <c r="O22" s="22"/>
      <c r="P22" s="22"/>
      <c r="Q22" s="22"/>
      <c r="R22" s="22"/>
      <c r="S22" s="22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</row>
    <row r="23" spans="1:53" ht="18">
      <c r="A23" s="2"/>
      <c r="B23" s="10">
        <v>6</v>
      </c>
      <c r="C23" s="20"/>
      <c r="D23" s="17" t="s">
        <v>110</v>
      </c>
      <c r="E23" s="9"/>
      <c r="F23" s="9"/>
      <c r="G23" s="9"/>
      <c r="H23" s="11" t="s">
        <v>1</v>
      </c>
      <c r="I23" s="19">
        <f>I21*2</f>
        <v>36</v>
      </c>
      <c r="J23" s="8"/>
      <c r="M23" s="22"/>
      <c r="N23" s="22"/>
      <c r="O23" s="22"/>
      <c r="P23" s="22"/>
      <c r="Q23" s="22"/>
      <c r="R23" s="22"/>
      <c r="S23" s="22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</row>
    <row r="24" spans="1:53" ht="18">
      <c r="A24" s="2"/>
      <c r="B24" s="10"/>
      <c r="C24" s="20"/>
      <c r="D24" s="17"/>
      <c r="E24" s="9"/>
      <c r="F24" s="9"/>
      <c r="G24" s="9"/>
      <c r="H24" s="11"/>
      <c r="I24" s="19"/>
      <c r="J24" s="8"/>
      <c r="M24" s="22"/>
      <c r="N24" s="22"/>
      <c r="O24" s="22"/>
      <c r="P24" s="22"/>
      <c r="Q24" s="22"/>
      <c r="R24" s="22"/>
      <c r="S24" s="22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</row>
    <row r="25" spans="1:53" ht="18">
      <c r="A25" s="2"/>
      <c r="B25" s="10">
        <v>7</v>
      </c>
      <c r="C25" s="20"/>
      <c r="D25" s="17" t="s">
        <v>85</v>
      </c>
      <c r="E25" s="9"/>
      <c r="F25" s="9"/>
      <c r="G25" s="9"/>
      <c r="H25" s="11"/>
      <c r="I25" s="19"/>
      <c r="J25" s="8"/>
      <c r="M25" s="22"/>
      <c r="N25" s="22"/>
      <c r="O25" s="22"/>
      <c r="P25" s="22"/>
      <c r="Q25" s="22"/>
      <c r="R25" s="22"/>
      <c r="S25" s="22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</row>
    <row r="26" spans="1:53" ht="18">
      <c r="A26" s="2"/>
      <c r="B26" s="10"/>
      <c r="C26" s="20"/>
      <c r="D26" s="17" t="s">
        <v>77</v>
      </c>
      <c r="E26" s="9" t="s">
        <v>86</v>
      </c>
      <c r="F26" s="9"/>
      <c r="G26" s="9"/>
      <c r="H26" s="11" t="s">
        <v>1</v>
      </c>
      <c r="I26" s="19">
        <f>5*4*3+11*4</f>
        <v>104</v>
      </c>
      <c r="J26" s="8"/>
      <c r="M26" s="22"/>
      <c r="N26" s="22"/>
      <c r="O26" s="22"/>
      <c r="P26" s="22"/>
      <c r="Q26" s="22"/>
      <c r="R26" s="22"/>
      <c r="S26" s="22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</row>
    <row r="27" spans="1:53" ht="18">
      <c r="A27" s="2"/>
      <c r="B27" s="10"/>
      <c r="C27" s="20"/>
      <c r="D27" s="17"/>
      <c r="E27" s="9"/>
      <c r="F27" s="9"/>
      <c r="G27" s="9"/>
      <c r="H27" s="11"/>
      <c r="I27" s="19"/>
      <c r="J27" s="8"/>
      <c r="M27" s="22"/>
      <c r="N27" s="22"/>
      <c r="O27" s="22"/>
      <c r="P27" s="22"/>
      <c r="Q27" s="22"/>
      <c r="R27" s="22"/>
      <c r="S27" s="22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</row>
    <row r="28" spans="1:53" ht="18">
      <c r="A28" s="2"/>
      <c r="B28" s="10">
        <v>8</v>
      </c>
      <c r="C28" s="20"/>
      <c r="D28" s="17" t="s">
        <v>119</v>
      </c>
      <c r="E28" s="9"/>
      <c r="F28" s="9"/>
      <c r="G28" s="9"/>
      <c r="H28" s="11"/>
      <c r="I28" s="19"/>
      <c r="J28" s="8"/>
      <c r="M28" s="22"/>
      <c r="N28" s="22"/>
      <c r="O28" s="22"/>
      <c r="P28" s="22"/>
      <c r="Q28" s="22"/>
      <c r="R28" s="22"/>
      <c r="S28" s="22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</row>
    <row r="29" spans="1:53" ht="18">
      <c r="A29" s="2"/>
      <c r="B29" s="10"/>
      <c r="C29" s="20"/>
      <c r="D29" s="17" t="s">
        <v>77</v>
      </c>
      <c r="E29" s="9" t="s">
        <v>94</v>
      </c>
      <c r="F29" s="9"/>
      <c r="G29" s="9"/>
      <c r="H29" s="11" t="s">
        <v>0</v>
      </c>
      <c r="I29" s="19">
        <v>23</v>
      </c>
      <c r="J29" s="8"/>
      <c r="M29" s="22"/>
      <c r="N29" s="22"/>
      <c r="O29" s="22"/>
      <c r="P29" s="22"/>
      <c r="Q29" s="22"/>
      <c r="R29" s="22"/>
      <c r="S29" s="22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</row>
    <row r="30" spans="1:53" ht="18">
      <c r="A30" s="2"/>
      <c r="B30" s="10"/>
      <c r="C30" s="20"/>
      <c r="D30" s="17"/>
      <c r="E30" s="9"/>
      <c r="F30" s="9"/>
      <c r="G30" s="9"/>
      <c r="H30" s="11"/>
      <c r="I30" s="19"/>
      <c r="J30" s="8"/>
      <c r="M30" s="22"/>
      <c r="N30" s="22"/>
      <c r="O30" s="22"/>
      <c r="P30" s="22"/>
      <c r="Q30" s="22"/>
      <c r="R30" s="22"/>
      <c r="S30" s="22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</row>
    <row r="31" spans="1:53" ht="18">
      <c r="A31" s="2"/>
      <c r="B31" s="10">
        <v>9</v>
      </c>
      <c r="C31" s="20"/>
      <c r="D31" s="17" t="s">
        <v>120</v>
      </c>
      <c r="E31" s="9"/>
      <c r="F31" s="9"/>
      <c r="G31" s="9"/>
      <c r="H31" s="11"/>
      <c r="I31" s="19"/>
      <c r="J31" s="8"/>
      <c r="M31" s="22"/>
      <c r="N31" s="22"/>
      <c r="O31" s="22"/>
      <c r="P31" s="22"/>
      <c r="Q31" s="22"/>
      <c r="R31" s="22"/>
      <c r="S31" s="22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</row>
    <row r="32" spans="1:53" ht="18">
      <c r="A32" s="2"/>
      <c r="B32" s="10"/>
      <c r="C32" s="20"/>
      <c r="D32" s="17" t="s">
        <v>4</v>
      </c>
      <c r="E32" s="9" t="s">
        <v>95</v>
      </c>
      <c r="F32" s="9"/>
      <c r="G32" s="9"/>
      <c r="H32" s="11" t="s">
        <v>0</v>
      </c>
      <c r="I32" s="19">
        <f>(160+160-90)*1.5*0.15</f>
        <v>51.75</v>
      </c>
      <c r="J32" s="8"/>
      <c r="M32" s="22"/>
      <c r="N32" s="22"/>
      <c r="O32" s="22"/>
      <c r="P32" s="22"/>
      <c r="Q32" s="22"/>
      <c r="R32" s="22"/>
      <c r="S32" s="22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</row>
    <row r="33" spans="1:51" ht="18">
      <c r="A33" s="2"/>
      <c r="B33" s="10"/>
      <c r="C33" s="20"/>
      <c r="D33" s="17"/>
      <c r="E33" s="9"/>
      <c r="F33" s="9"/>
      <c r="G33" s="9"/>
      <c r="H33" s="11"/>
      <c r="I33" s="19"/>
      <c r="J33" s="8"/>
      <c r="M33" s="102" t="s">
        <v>21</v>
      </c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22"/>
      <c r="AK33" s="22"/>
      <c r="AL33" s="22"/>
      <c r="AM33" s="22"/>
      <c r="AN33" s="22"/>
      <c r="AO33" s="22"/>
      <c r="AP33" s="22"/>
    </row>
    <row r="34" spans="1:51" ht="18">
      <c r="A34" s="2"/>
      <c r="B34" s="10"/>
      <c r="C34" s="20"/>
      <c r="D34" s="89" t="s">
        <v>87</v>
      </c>
      <c r="E34" s="9"/>
      <c r="F34" s="9"/>
      <c r="G34" s="9"/>
      <c r="H34" s="11"/>
      <c r="I34" s="19"/>
      <c r="J34" s="8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</row>
    <row r="35" spans="1:51" ht="18">
      <c r="A35" s="2"/>
      <c r="B35" s="10" t="str">
        <f t="shared" ref="B35:B44" si="0">IF(OR(D35=0,D34&gt;0),"",A35)</f>
        <v/>
      </c>
      <c r="C35" s="20"/>
      <c r="D35" s="14"/>
      <c r="E35" s="9"/>
      <c r="F35" s="9"/>
      <c r="G35" s="9"/>
      <c r="H35" s="11"/>
      <c r="I35" s="19"/>
      <c r="J35" s="8"/>
      <c r="M35" s="23"/>
      <c r="N35" s="24"/>
      <c r="O35" s="24"/>
      <c r="P35" s="24"/>
      <c r="Q35" s="24"/>
      <c r="R35" s="23"/>
      <c r="S35" s="24"/>
      <c r="T35" s="24"/>
      <c r="U35" s="25" t="s">
        <v>19</v>
      </c>
      <c r="V35" s="25" t="s">
        <v>19</v>
      </c>
      <c r="W35" s="26" t="s">
        <v>22</v>
      </c>
      <c r="X35" s="26" t="s">
        <v>23</v>
      </c>
      <c r="Y35" s="26" t="s">
        <v>24</v>
      </c>
      <c r="Z35" s="26"/>
      <c r="AA35" s="26"/>
      <c r="AB35" s="26"/>
      <c r="AC35" s="26"/>
      <c r="AD35" s="26"/>
      <c r="AE35" s="26"/>
      <c r="AF35" s="26"/>
      <c r="AG35" s="26"/>
      <c r="AH35" s="26" t="s">
        <v>23</v>
      </c>
      <c r="AI35" s="26" t="s">
        <v>20</v>
      </c>
      <c r="AJ35" s="27"/>
      <c r="AK35" s="28"/>
      <c r="AL35" s="29" t="s">
        <v>25</v>
      </c>
      <c r="AM35" s="27"/>
      <c r="AN35" s="25" t="s">
        <v>26</v>
      </c>
      <c r="AO35" s="30" t="s">
        <v>27</v>
      </c>
      <c r="AP35" s="22"/>
      <c r="AR35" s="55" t="s">
        <v>66</v>
      </c>
      <c r="AU35">
        <f>15+5</f>
        <v>20</v>
      </c>
      <c r="AV35" t="s">
        <v>67</v>
      </c>
    </row>
    <row r="36" spans="1:51" ht="18">
      <c r="A36" s="2"/>
      <c r="B36" s="10">
        <v>10</v>
      </c>
      <c r="C36" s="20"/>
      <c r="D36" s="17" t="s">
        <v>121</v>
      </c>
      <c r="E36" s="9"/>
      <c r="F36" s="9"/>
      <c r="G36" s="9"/>
      <c r="H36" s="11"/>
      <c r="I36" s="19"/>
      <c r="J36" s="8"/>
      <c r="M36" s="31" t="s">
        <v>28</v>
      </c>
      <c r="N36" s="32" t="s">
        <v>11</v>
      </c>
      <c r="O36" s="32" t="s">
        <v>29</v>
      </c>
      <c r="P36" s="32"/>
      <c r="Q36" s="33"/>
      <c r="R36" s="34" t="s">
        <v>30</v>
      </c>
      <c r="S36" s="31" t="s">
        <v>31</v>
      </c>
      <c r="T36" s="31" t="s">
        <v>31</v>
      </c>
      <c r="U36" s="31" t="s">
        <v>32</v>
      </c>
      <c r="V36" s="31" t="s">
        <v>33</v>
      </c>
      <c r="W36" s="31" t="s">
        <v>34</v>
      </c>
      <c r="X36" s="31" t="s">
        <v>34</v>
      </c>
      <c r="Y36" s="31" t="s">
        <v>34</v>
      </c>
      <c r="Z36" s="35" t="s">
        <v>35</v>
      </c>
      <c r="AA36" s="36" t="s">
        <v>35</v>
      </c>
      <c r="AB36" s="35" t="s">
        <v>36</v>
      </c>
      <c r="AC36" s="36" t="s">
        <v>36</v>
      </c>
      <c r="AD36" s="35" t="s">
        <v>37</v>
      </c>
      <c r="AE36" s="36" t="s">
        <v>37</v>
      </c>
      <c r="AF36" s="35" t="s">
        <v>38</v>
      </c>
      <c r="AG36" s="35" t="s">
        <v>39</v>
      </c>
      <c r="AH36" s="31" t="s">
        <v>34</v>
      </c>
      <c r="AI36" s="31" t="s">
        <v>34</v>
      </c>
      <c r="AJ36" s="37" t="s">
        <v>40</v>
      </c>
      <c r="AK36" s="38" t="s">
        <v>41</v>
      </c>
      <c r="AL36" s="39" t="s">
        <v>42</v>
      </c>
      <c r="AM36" s="39" t="s">
        <v>43</v>
      </c>
      <c r="AN36" s="31" t="s">
        <v>44</v>
      </c>
      <c r="AO36" s="25" t="s">
        <v>45</v>
      </c>
      <c r="AP36" s="22"/>
      <c r="AR36" t="s">
        <v>68</v>
      </c>
      <c r="AV36" t="s">
        <v>67</v>
      </c>
    </row>
    <row r="37" spans="1:51" ht="18">
      <c r="A37" s="2"/>
      <c r="B37" s="10" t="str">
        <f t="shared" si="0"/>
        <v/>
      </c>
      <c r="C37" s="20"/>
      <c r="D37" s="9" t="s">
        <v>4</v>
      </c>
      <c r="E37" s="9" t="s">
        <v>89</v>
      </c>
      <c r="F37" s="9"/>
      <c r="G37" s="9"/>
      <c r="H37" s="11" t="s">
        <v>0</v>
      </c>
      <c r="I37" s="19">
        <f>10*2*0.15</f>
        <v>3</v>
      </c>
      <c r="J37" s="8"/>
      <c r="M37" s="31"/>
      <c r="N37" s="31"/>
      <c r="O37" s="33"/>
      <c r="P37" s="33" t="s">
        <v>46</v>
      </c>
      <c r="Q37" s="33" t="s">
        <v>47</v>
      </c>
      <c r="R37" s="34"/>
      <c r="S37" s="31" t="s">
        <v>48</v>
      </c>
      <c r="T37" s="31" t="s">
        <v>49</v>
      </c>
      <c r="U37" s="31" t="s">
        <v>50</v>
      </c>
      <c r="V37" s="31" t="s">
        <v>50</v>
      </c>
      <c r="W37" s="31" t="s">
        <v>51</v>
      </c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 t="s">
        <v>52</v>
      </c>
      <c r="AI37" s="31"/>
      <c r="AJ37" s="31"/>
      <c r="AK37" s="31"/>
      <c r="AL37" s="31" t="s">
        <v>53</v>
      </c>
      <c r="AM37" s="31"/>
      <c r="AN37" s="31"/>
      <c r="AO37" s="31" t="s">
        <v>54</v>
      </c>
      <c r="AP37" s="22"/>
    </row>
    <row r="38" spans="1:51" ht="18">
      <c r="A38" s="2"/>
      <c r="B38" s="10" t="str">
        <f t="shared" si="0"/>
        <v/>
      </c>
      <c r="C38" s="20"/>
      <c r="D38" s="17"/>
      <c r="E38" s="9"/>
      <c r="F38" s="9"/>
      <c r="G38" s="9"/>
      <c r="H38" s="11"/>
      <c r="I38" s="19"/>
      <c r="J38" s="8"/>
      <c r="M38" s="31"/>
      <c r="N38" s="40"/>
      <c r="O38" s="33"/>
      <c r="P38" s="33"/>
      <c r="Q38" s="33"/>
      <c r="R38" s="34"/>
      <c r="S38" s="34"/>
      <c r="T38" s="34"/>
      <c r="U38" s="41" t="s">
        <v>55</v>
      </c>
      <c r="V38" s="41" t="s">
        <v>55</v>
      </c>
      <c r="W38" s="41" t="s">
        <v>56</v>
      </c>
      <c r="X38" s="31" t="s">
        <v>57</v>
      </c>
      <c r="Y38" s="31" t="s">
        <v>57</v>
      </c>
      <c r="Z38" s="35"/>
      <c r="AA38" s="35"/>
      <c r="AB38" s="35"/>
      <c r="AC38" s="35"/>
      <c r="AD38" s="35"/>
      <c r="AE38" s="35"/>
      <c r="AF38" s="35" t="s">
        <v>58</v>
      </c>
      <c r="AG38" s="35" t="s">
        <v>58</v>
      </c>
      <c r="AH38" s="31" t="s">
        <v>57</v>
      </c>
      <c r="AI38" s="31" t="s">
        <v>59</v>
      </c>
      <c r="AJ38" s="31" t="s">
        <v>59</v>
      </c>
      <c r="AK38" s="31" t="s">
        <v>59</v>
      </c>
      <c r="AL38" s="31" t="s">
        <v>59</v>
      </c>
      <c r="AM38" s="31" t="s">
        <v>59</v>
      </c>
      <c r="AN38" s="31" t="s">
        <v>60</v>
      </c>
      <c r="AO38" s="31"/>
      <c r="AP38" s="22"/>
    </row>
    <row r="39" spans="1:51" ht="18">
      <c r="A39" s="2"/>
      <c r="B39" s="10">
        <v>11</v>
      </c>
      <c r="C39" s="20"/>
      <c r="D39" s="9" t="s">
        <v>13</v>
      </c>
      <c r="E39" s="9"/>
      <c r="F39" s="9"/>
      <c r="G39" s="9"/>
      <c r="H39" s="11"/>
      <c r="I39" s="19"/>
      <c r="J39" s="8"/>
      <c r="M39" s="68">
        <v>1</v>
      </c>
      <c r="N39" s="69">
        <f>M39+1</f>
        <v>2</v>
      </c>
      <c r="O39" s="69">
        <f t="shared" ref="O39:AO39" si="1">N39+1</f>
        <v>3</v>
      </c>
      <c r="P39" s="70"/>
      <c r="Q39" s="1"/>
      <c r="R39" s="70">
        <f>O39+1</f>
        <v>4</v>
      </c>
      <c r="S39" s="69">
        <f>R39+1</f>
        <v>5</v>
      </c>
      <c r="T39" s="69">
        <f t="shared" si="1"/>
        <v>6</v>
      </c>
      <c r="U39" s="69">
        <f t="shared" si="1"/>
        <v>7</v>
      </c>
      <c r="V39" s="69"/>
      <c r="W39" s="69"/>
      <c r="X39" s="69">
        <f>U39+1</f>
        <v>8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>
        <f>X39+1</f>
        <v>9</v>
      </c>
      <c r="AI39" s="69">
        <f t="shared" si="1"/>
        <v>10</v>
      </c>
      <c r="AJ39" s="42" t="e">
        <f>#REF!+1</f>
        <v>#REF!</v>
      </c>
      <c r="AK39" s="42" t="e">
        <f t="shared" si="1"/>
        <v>#REF!</v>
      </c>
      <c r="AL39" s="42">
        <v>12</v>
      </c>
      <c r="AM39" s="42">
        <f t="shared" si="1"/>
        <v>13</v>
      </c>
      <c r="AN39" s="42">
        <f t="shared" si="1"/>
        <v>14</v>
      </c>
      <c r="AO39" s="42">
        <f t="shared" si="1"/>
        <v>15</v>
      </c>
      <c r="AP39" s="22"/>
      <c r="AR39" t="s">
        <v>69</v>
      </c>
      <c r="AS39" t="s">
        <v>70</v>
      </c>
      <c r="AT39" t="s">
        <v>63</v>
      </c>
      <c r="AU39" t="s">
        <v>71</v>
      </c>
      <c r="AV39" t="s">
        <v>72</v>
      </c>
      <c r="AW39" t="s">
        <v>73</v>
      </c>
      <c r="AX39" t="s">
        <v>74</v>
      </c>
      <c r="AY39" t="s">
        <v>64</v>
      </c>
    </row>
    <row r="40" spans="1:51" ht="18">
      <c r="A40" s="2"/>
      <c r="B40" s="10" t="str">
        <f t="shared" si="0"/>
        <v/>
      </c>
      <c r="C40" s="20"/>
      <c r="D40" s="9" t="s">
        <v>88</v>
      </c>
      <c r="E40" s="9"/>
      <c r="F40" s="9"/>
      <c r="G40" s="9"/>
      <c r="H40" s="11" t="s">
        <v>1</v>
      </c>
      <c r="I40" s="19">
        <v>20</v>
      </c>
      <c r="J40" s="8"/>
      <c r="L40" s="4"/>
      <c r="M40" s="71">
        <v>1</v>
      </c>
      <c r="N40" s="72">
        <v>2</v>
      </c>
      <c r="O40" s="73" t="s">
        <v>61</v>
      </c>
      <c r="P40" s="73">
        <v>0</v>
      </c>
      <c r="Q40" s="73">
        <v>4</v>
      </c>
      <c r="R40" s="74" t="s">
        <v>62</v>
      </c>
      <c r="S40" s="74" t="s">
        <v>65</v>
      </c>
      <c r="T40" s="74" t="s">
        <v>64</v>
      </c>
      <c r="U40" s="74">
        <v>3</v>
      </c>
      <c r="V40" s="74">
        <v>3</v>
      </c>
      <c r="W40" s="74">
        <v>90</v>
      </c>
      <c r="X40" s="75">
        <f>Q40-P40</f>
        <v>4</v>
      </c>
      <c r="Y40" s="75">
        <v>4</v>
      </c>
      <c r="Z40" s="75">
        <f>W40/360*3.1415927*2</f>
        <v>1.57079635</v>
      </c>
      <c r="AA40" s="75">
        <f>(180-W40)/360*3.14158*2</f>
        <v>1.5707899999999999</v>
      </c>
      <c r="AB40" s="75">
        <f>TAN(Z40/2)</f>
        <v>1.0000000232051036</v>
      </c>
      <c r="AC40" s="75">
        <f>TAN(AA40/2)</f>
        <v>0.99999367322511734</v>
      </c>
      <c r="AD40" s="75">
        <f>U40*AB40</f>
        <v>3.0000000696153108</v>
      </c>
      <c r="AE40" s="75">
        <f>V40*AC40</f>
        <v>2.999981019675352</v>
      </c>
      <c r="AF40" s="75">
        <f>$U40*$AD40-3.1415927*$U40*$U40*$W40/360</f>
        <v>1.9314166338459327</v>
      </c>
      <c r="AG40" s="75">
        <f>$V40*$AE40-3.1415927*$V40*$V40*(180-$W40)/360</f>
        <v>1.9313594840260553</v>
      </c>
      <c r="AH40" s="76">
        <f>AD40+AE40+X40/SIN(Z40)</f>
        <v>9.9999810892906638</v>
      </c>
      <c r="AI40" s="77">
        <f>AF40+AG40+X40*Y40</f>
        <v>19.862776117871988</v>
      </c>
      <c r="AJ40" s="45"/>
      <c r="AK40" s="45"/>
      <c r="AL40" s="45"/>
      <c r="AM40" s="45"/>
      <c r="AN40" s="43">
        <f>AI40*$AK$7/100-AL40*$AK$9/100</f>
        <v>0</v>
      </c>
      <c r="AO40" s="44"/>
      <c r="AP40" s="22"/>
      <c r="AQ40" s="22"/>
      <c r="AR40" s="22">
        <f t="shared" ref="AR40:AY40" si="2">IF(AH$12=$S40,$AL40,0)</f>
        <v>0</v>
      </c>
      <c r="AS40" s="22">
        <f t="shared" si="2"/>
        <v>0</v>
      </c>
      <c r="AT40" s="22">
        <f t="shared" si="2"/>
        <v>0</v>
      </c>
      <c r="AU40" s="22">
        <f t="shared" si="2"/>
        <v>0</v>
      </c>
      <c r="AV40" s="22">
        <f t="shared" si="2"/>
        <v>0</v>
      </c>
      <c r="AW40" s="22">
        <f t="shared" si="2"/>
        <v>0</v>
      </c>
      <c r="AX40" s="22">
        <f t="shared" si="2"/>
        <v>0</v>
      </c>
      <c r="AY40" s="22">
        <f t="shared" si="2"/>
        <v>0</v>
      </c>
    </row>
    <row r="41" spans="1:51" ht="18">
      <c r="A41" s="2"/>
      <c r="B41" s="10" t="str">
        <f t="shared" si="0"/>
        <v/>
      </c>
      <c r="C41" s="20"/>
      <c r="D41" s="17"/>
      <c r="E41" s="9"/>
      <c r="F41" s="9"/>
      <c r="G41" s="9"/>
      <c r="H41" s="11"/>
      <c r="I41" s="19"/>
      <c r="J41" s="8"/>
      <c r="L41" s="4"/>
      <c r="M41" s="71"/>
      <c r="N41" s="72"/>
      <c r="O41" s="73"/>
      <c r="P41" s="73"/>
      <c r="Q41" s="73"/>
      <c r="R41" s="74"/>
      <c r="S41" s="74"/>
      <c r="T41" s="74"/>
      <c r="U41" s="74"/>
      <c r="V41" s="74"/>
      <c r="W41" s="74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6"/>
      <c r="AI41" s="77"/>
      <c r="AJ41" s="45"/>
      <c r="AK41" s="45"/>
      <c r="AL41" s="45"/>
      <c r="AM41" s="45"/>
      <c r="AN41" s="43"/>
      <c r="AO41" s="44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ht="18">
      <c r="A42" s="2"/>
      <c r="B42" s="10">
        <v>12</v>
      </c>
      <c r="C42" s="20"/>
      <c r="D42" s="9" t="s">
        <v>14</v>
      </c>
      <c r="E42" s="9"/>
      <c r="F42" s="9"/>
      <c r="G42" s="9"/>
      <c r="H42" s="11"/>
      <c r="I42" s="19"/>
      <c r="J42" s="8"/>
      <c r="M42" s="71">
        <f t="shared" ref="M42:M44" si="3">M40+1</f>
        <v>2</v>
      </c>
      <c r="N42" s="72">
        <f>(P42+Q42)/2</f>
        <v>40</v>
      </c>
      <c r="O42" s="73" t="s">
        <v>75</v>
      </c>
      <c r="P42" s="73">
        <v>38</v>
      </c>
      <c r="Q42" s="73">
        <v>42</v>
      </c>
      <c r="R42" s="74" t="s">
        <v>62</v>
      </c>
      <c r="S42" s="74" t="s">
        <v>65</v>
      </c>
      <c r="T42" s="74" t="s">
        <v>64</v>
      </c>
      <c r="U42" s="74">
        <v>3</v>
      </c>
      <c r="V42" s="74">
        <v>3</v>
      </c>
      <c r="W42" s="74">
        <v>90</v>
      </c>
      <c r="X42" s="75">
        <f>Q42-P42</f>
        <v>4</v>
      </c>
      <c r="Y42" s="75">
        <v>6</v>
      </c>
      <c r="Z42" s="75">
        <f>W42/360*3.1415927*2</f>
        <v>1.57079635</v>
      </c>
      <c r="AA42" s="75">
        <f>(180-W42)/360*3.14158*2</f>
        <v>1.5707899999999999</v>
      </c>
      <c r="AB42" s="75">
        <f>TAN(Z42/2)</f>
        <v>1.0000000232051036</v>
      </c>
      <c r="AC42" s="75">
        <f>TAN(AA42/2)</f>
        <v>0.99999367322511734</v>
      </c>
      <c r="AD42" s="75">
        <f>U42*AB42</f>
        <v>3.0000000696153108</v>
      </c>
      <c r="AE42" s="75">
        <f>V42*AC42</f>
        <v>2.999981019675352</v>
      </c>
      <c r="AF42" s="75">
        <f>$U42*$AD42-3.1415927*$U42*$U42*$W42/360</f>
        <v>1.9314166338459327</v>
      </c>
      <c r="AG42" s="75">
        <f>$V42*$AE42-3.1415927*$V42*$V42*(180-$W42)/360</f>
        <v>1.9313594840260553</v>
      </c>
      <c r="AH42" s="76">
        <f>AD42+AE42+X42/SIN(Z42)</f>
        <v>9.9999810892906638</v>
      </c>
      <c r="AI42" s="77">
        <f>AF42+AG42+X42*Y42</f>
        <v>27.862776117871988</v>
      </c>
      <c r="AJ42" s="45"/>
      <c r="AK42" s="45"/>
      <c r="AL42" s="45"/>
      <c r="AM42" s="45"/>
      <c r="AN42" s="43">
        <f>AI42*$AK$7/100-AL42*$AK$9/100</f>
        <v>0</v>
      </c>
      <c r="AO42" s="44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ht="18">
      <c r="A43" s="2"/>
      <c r="B43" s="10" t="str">
        <f t="shared" si="0"/>
        <v/>
      </c>
      <c r="C43" s="20"/>
      <c r="D43" s="9" t="s">
        <v>15</v>
      </c>
      <c r="E43" s="9"/>
      <c r="F43" s="9"/>
      <c r="G43" s="9"/>
      <c r="H43" s="11" t="s">
        <v>1</v>
      </c>
      <c r="I43" s="19">
        <f>I40</f>
        <v>20</v>
      </c>
      <c r="J43" s="8"/>
      <c r="L43" s="56"/>
      <c r="M43" s="71"/>
      <c r="N43" s="72"/>
      <c r="O43" s="73"/>
      <c r="P43" s="73"/>
      <c r="Q43" s="73"/>
      <c r="R43" s="74"/>
      <c r="S43" s="74"/>
      <c r="T43" s="74"/>
      <c r="U43" s="74"/>
      <c r="V43" s="74"/>
      <c r="W43" s="74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7"/>
      <c r="AJ43" s="45"/>
      <c r="AK43" s="45"/>
      <c r="AL43" s="45"/>
      <c r="AM43" s="45"/>
      <c r="AN43" s="46"/>
      <c r="AO43" s="44"/>
      <c r="AP43" s="22"/>
      <c r="AR43" s="22">
        <f t="shared" ref="AR43:AY47" si="4">IF(AH$12=$S43,$AL43,0)</f>
        <v>0</v>
      </c>
      <c r="AS43" s="22">
        <f t="shared" si="4"/>
        <v>0</v>
      </c>
      <c r="AT43" s="22">
        <f t="shared" si="4"/>
        <v>0</v>
      </c>
      <c r="AU43" s="22">
        <f t="shared" si="4"/>
        <v>0</v>
      </c>
      <c r="AV43" s="22">
        <f t="shared" si="4"/>
        <v>0</v>
      </c>
      <c r="AW43" s="22">
        <f t="shared" si="4"/>
        <v>0</v>
      </c>
      <c r="AX43" s="22">
        <f t="shared" si="4"/>
        <v>0</v>
      </c>
      <c r="AY43" s="22">
        <f t="shared" si="4"/>
        <v>0</v>
      </c>
    </row>
    <row r="44" spans="1:51" ht="18">
      <c r="A44" s="2"/>
      <c r="B44" s="10" t="str">
        <f t="shared" si="0"/>
        <v/>
      </c>
      <c r="C44" s="20"/>
      <c r="D44" s="9"/>
      <c r="E44" s="9"/>
      <c r="F44" s="9"/>
      <c r="G44" s="9"/>
      <c r="H44" s="11"/>
      <c r="I44" s="19"/>
      <c r="J44" s="8"/>
      <c r="M44" s="71">
        <f t="shared" si="3"/>
        <v>3</v>
      </c>
      <c r="N44" s="72">
        <f t="shared" ref="N44" si="5">(P44+Q44)/2</f>
        <v>49.5</v>
      </c>
      <c r="O44" s="73" t="s">
        <v>61</v>
      </c>
      <c r="P44" s="73">
        <v>45</v>
      </c>
      <c r="Q44" s="73">
        <f>P44+9</f>
        <v>54</v>
      </c>
      <c r="R44" s="74" t="s">
        <v>62</v>
      </c>
      <c r="S44" s="74" t="s">
        <v>65</v>
      </c>
      <c r="T44" s="74" t="s">
        <v>64</v>
      </c>
      <c r="U44" s="74">
        <v>3</v>
      </c>
      <c r="V44" s="74">
        <v>3</v>
      </c>
      <c r="W44" s="74">
        <v>90</v>
      </c>
      <c r="X44" s="75">
        <f t="shared" ref="X44" si="6">Q44-P44</f>
        <v>9</v>
      </c>
      <c r="Y44" s="75">
        <v>2</v>
      </c>
      <c r="Z44" s="75">
        <f>W44/360*3.1415927*2</f>
        <v>1.57079635</v>
      </c>
      <c r="AA44" s="75">
        <f>(180-W44)/360*3.14158*2</f>
        <v>1.5707899999999999</v>
      </c>
      <c r="AB44" s="75">
        <f>TAN(Z44/2)</f>
        <v>1.0000000232051036</v>
      </c>
      <c r="AC44" s="75">
        <f>TAN(AA44/2)</f>
        <v>0.99999367322511734</v>
      </c>
      <c r="AD44" s="75">
        <f>U44*AB44</f>
        <v>3.0000000696153108</v>
      </c>
      <c r="AE44" s="75">
        <f>V44*AC44</f>
        <v>2.999981019675352</v>
      </c>
      <c r="AF44" s="75">
        <f>$U44*$AD44-3.1415927*$U44*$U44*$W44/360</f>
        <v>1.9314166338459327</v>
      </c>
      <c r="AG44" s="75">
        <f>$V44*$AE44-3.1415927*$V44*$V44*(180-$W44)/360</f>
        <v>1.9313594840260553</v>
      </c>
      <c r="AH44" s="76">
        <f>AD44+AE44+X44/SIN(Z44)</f>
        <v>14.999981089290664</v>
      </c>
      <c r="AI44" s="77">
        <f>AF44+AG44+X44*Y44</f>
        <v>21.862776117871988</v>
      </c>
      <c r="AJ44" s="45"/>
      <c r="AK44" s="45"/>
      <c r="AL44" s="45"/>
      <c r="AM44" s="45"/>
      <c r="AN44" s="43">
        <f>AI44*$AK$7/100-AL44*$AK$9/100</f>
        <v>0</v>
      </c>
      <c r="AO44" s="44"/>
      <c r="AP44" s="47"/>
      <c r="AQ44" s="47"/>
      <c r="AR44" s="22">
        <f t="shared" si="4"/>
        <v>0</v>
      </c>
      <c r="AS44" s="22">
        <f t="shared" si="4"/>
        <v>0</v>
      </c>
      <c r="AT44" s="22">
        <f t="shared" si="4"/>
        <v>0</v>
      </c>
      <c r="AU44" s="22">
        <f t="shared" si="4"/>
        <v>0</v>
      </c>
      <c r="AV44" s="22">
        <f t="shared" si="4"/>
        <v>0</v>
      </c>
      <c r="AW44" s="22">
        <f t="shared" si="4"/>
        <v>0</v>
      </c>
      <c r="AX44" s="22">
        <f t="shared" si="4"/>
        <v>0</v>
      </c>
      <c r="AY44" s="22">
        <f t="shared" si="4"/>
        <v>0</v>
      </c>
    </row>
    <row r="45" spans="1:51" ht="18">
      <c r="A45" s="2"/>
      <c r="B45" s="10">
        <v>13</v>
      </c>
      <c r="C45" s="20"/>
      <c r="D45" s="9" t="s">
        <v>76</v>
      </c>
      <c r="E45" s="9"/>
      <c r="F45" s="9"/>
      <c r="G45" s="9"/>
      <c r="H45" s="11" t="s">
        <v>1</v>
      </c>
      <c r="I45" s="19">
        <f>I43</f>
        <v>20</v>
      </c>
      <c r="J45" s="8"/>
      <c r="M45" s="71"/>
      <c r="N45" s="72"/>
      <c r="O45" s="73"/>
      <c r="P45" s="73"/>
      <c r="Q45" s="73"/>
      <c r="R45" s="74"/>
      <c r="S45" s="74"/>
      <c r="T45" s="74"/>
      <c r="U45" s="80"/>
      <c r="V45" s="81"/>
      <c r="W45" s="81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7"/>
      <c r="AJ45" s="45"/>
      <c r="AK45" s="45"/>
      <c r="AL45" s="45"/>
      <c r="AM45" s="45"/>
      <c r="AN45" s="43"/>
      <c r="AO45" s="44"/>
      <c r="AP45" s="47"/>
      <c r="AQ45" s="47"/>
      <c r="AR45" s="22">
        <f t="shared" si="4"/>
        <v>0</v>
      </c>
      <c r="AS45" s="22">
        <f t="shared" si="4"/>
        <v>0</v>
      </c>
      <c r="AT45" s="22">
        <f t="shared" si="4"/>
        <v>0</v>
      </c>
      <c r="AU45" s="22">
        <f t="shared" si="4"/>
        <v>0</v>
      </c>
      <c r="AV45" s="22">
        <f t="shared" si="4"/>
        <v>0</v>
      </c>
      <c r="AW45" s="22">
        <f t="shared" si="4"/>
        <v>0</v>
      </c>
      <c r="AX45" s="22">
        <f t="shared" si="4"/>
        <v>0</v>
      </c>
      <c r="AY45" s="22">
        <f t="shared" si="4"/>
        <v>0</v>
      </c>
    </row>
    <row r="46" spans="1:51" ht="18">
      <c r="A46" s="2"/>
      <c r="B46" s="10"/>
      <c r="C46" s="20"/>
      <c r="D46" s="9"/>
      <c r="E46" s="9"/>
      <c r="F46" s="9"/>
      <c r="G46" s="9"/>
      <c r="H46" s="11"/>
      <c r="I46" s="19"/>
      <c r="J46" s="8"/>
      <c r="M46" s="62"/>
      <c r="N46" s="63"/>
      <c r="O46" s="64"/>
      <c r="P46" s="64"/>
      <c r="Q46" s="64"/>
      <c r="R46" s="64"/>
      <c r="S46" s="64"/>
      <c r="T46" s="64"/>
      <c r="U46" s="64"/>
      <c r="V46" s="64"/>
      <c r="W46" s="64"/>
      <c r="X46" s="65"/>
      <c r="Y46" s="66"/>
      <c r="Z46" s="65"/>
      <c r="AA46" s="65"/>
      <c r="AB46" s="65"/>
      <c r="AC46" s="65"/>
      <c r="AD46" s="65"/>
      <c r="AE46" s="65"/>
      <c r="AF46" s="65"/>
      <c r="AG46" s="65"/>
      <c r="AH46" s="67"/>
      <c r="AI46" s="83">
        <f>SUM(AI40:AI45)</f>
        <v>69.588328353615964</v>
      </c>
      <c r="AJ46" s="61"/>
      <c r="AK46" s="45"/>
      <c r="AL46" s="45"/>
      <c r="AM46" s="45"/>
      <c r="AN46" s="43" t="e">
        <f>#REF!*$AK$7/100-AL46*$AK$9/100</f>
        <v>#REF!</v>
      </c>
      <c r="AO46" s="44"/>
      <c r="AP46" s="22"/>
      <c r="AQ46" s="22"/>
      <c r="AR46" s="22">
        <f t="shared" si="4"/>
        <v>0</v>
      </c>
      <c r="AS46" s="22">
        <f t="shared" si="4"/>
        <v>0</v>
      </c>
      <c r="AT46" s="22">
        <f t="shared" si="4"/>
        <v>0</v>
      </c>
      <c r="AU46" s="22">
        <f t="shared" si="4"/>
        <v>0</v>
      </c>
      <c r="AV46" s="22">
        <f t="shared" si="4"/>
        <v>0</v>
      </c>
      <c r="AW46" s="22">
        <f t="shared" si="4"/>
        <v>0</v>
      </c>
      <c r="AX46" s="22">
        <f t="shared" si="4"/>
        <v>0</v>
      </c>
      <c r="AY46" s="22">
        <f t="shared" si="4"/>
        <v>0</v>
      </c>
    </row>
    <row r="47" spans="1:51" ht="18">
      <c r="A47" s="2"/>
      <c r="B47" s="10"/>
      <c r="C47" s="20"/>
      <c r="D47" s="100" t="s">
        <v>111</v>
      </c>
      <c r="E47" s="9"/>
      <c r="F47" s="9"/>
      <c r="G47" s="9"/>
      <c r="H47" s="11"/>
      <c r="I47" s="19"/>
      <c r="J47" s="8"/>
      <c r="M47" s="57"/>
      <c r="N47" s="58"/>
      <c r="O47" s="50"/>
      <c r="P47" s="50"/>
      <c r="Q47" s="50"/>
      <c r="R47" s="50"/>
      <c r="S47" s="50"/>
      <c r="T47" s="50"/>
      <c r="U47" s="50"/>
      <c r="V47" s="50"/>
      <c r="W47" s="50"/>
      <c r="X47" s="59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54"/>
      <c r="AJ47" s="61"/>
      <c r="AK47" s="45"/>
      <c r="AL47" s="45"/>
      <c r="AM47" s="45"/>
      <c r="AN47" s="46"/>
      <c r="AO47" s="44"/>
      <c r="AP47" s="22"/>
      <c r="AQ47" s="22"/>
      <c r="AR47" s="22">
        <f t="shared" si="4"/>
        <v>0</v>
      </c>
      <c r="AS47" s="22">
        <f t="shared" si="4"/>
        <v>0</v>
      </c>
      <c r="AT47" s="22">
        <f t="shared" si="4"/>
        <v>0</v>
      </c>
      <c r="AU47" s="22">
        <f t="shared" si="4"/>
        <v>0</v>
      </c>
      <c r="AV47" s="22">
        <f t="shared" si="4"/>
        <v>0</v>
      </c>
      <c r="AW47" s="22">
        <f t="shared" si="4"/>
        <v>0</v>
      </c>
      <c r="AX47" s="22">
        <f t="shared" si="4"/>
        <v>0</v>
      </c>
      <c r="AY47" s="22">
        <f t="shared" si="4"/>
        <v>0</v>
      </c>
    </row>
    <row r="48" spans="1:51" ht="18">
      <c r="A48" s="2"/>
      <c r="B48" s="10"/>
      <c r="C48" s="20"/>
      <c r="D48" s="82"/>
      <c r="E48" s="9"/>
      <c r="F48" s="9"/>
      <c r="G48" s="9"/>
      <c r="H48" s="11"/>
      <c r="I48" s="19"/>
      <c r="J48" s="8"/>
      <c r="M48" s="57"/>
      <c r="N48" s="58"/>
      <c r="O48" s="50"/>
      <c r="P48" s="50"/>
      <c r="Q48" s="50"/>
      <c r="R48" s="50"/>
      <c r="S48" s="50"/>
      <c r="T48" s="50"/>
      <c r="U48" s="50"/>
      <c r="V48" s="50"/>
      <c r="W48" s="50"/>
      <c r="X48" s="59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54"/>
      <c r="AJ48" s="61"/>
      <c r="AK48" s="45"/>
      <c r="AL48" s="45"/>
      <c r="AM48" s="45"/>
      <c r="AN48" s="46"/>
      <c r="AO48" s="44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ht="18">
      <c r="A49" s="2"/>
      <c r="B49" s="10">
        <v>14</v>
      </c>
      <c r="C49" s="20"/>
      <c r="D49" s="9" t="s">
        <v>90</v>
      </c>
      <c r="E49" s="9"/>
      <c r="F49" s="9"/>
      <c r="G49" s="9"/>
      <c r="H49" s="11"/>
      <c r="I49" s="19"/>
      <c r="J49" s="8"/>
      <c r="M49" s="57"/>
      <c r="N49" s="58"/>
      <c r="O49" s="50"/>
      <c r="P49" s="50"/>
      <c r="Q49" s="50"/>
      <c r="R49" s="50"/>
      <c r="S49" s="50"/>
      <c r="T49" s="50"/>
      <c r="U49" s="50"/>
      <c r="V49" s="50"/>
      <c r="W49" s="50"/>
      <c r="X49" s="59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54"/>
      <c r="AJ49" s="61"/>
      <c r="AK49" s="45"/>
      <c r="AL49" s="45"/>
      <c r="AM49" s="45"/>
      <c r="AN49" s="46"/>
      <c r="AO49" s="44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ht="18">
      <c r="A50" s="2"/>
      <c r="B50" s="10"/>
      <c r="C50" s="20"/>
      <c r="D50" s="9" t="s">
        <v>91</v>
      </c>
      <c r="E50" s="9"/>
      <c r="F50" s="9"/>
      <c r="G50" s="9"/>
      <c r="H50" s="11" t="s">
        <v>1</v>
      </c>
      <c r="I50" s="19">
        <f>I17</f>
        <v>1151</v>
      </c>
      <c r="J50" s="8"/>
      <c r="M50" s="57"/>
      <c r="N50" s="58"/>
      <c r="O50" s="50"/>
      <c r="P50" s="50"/>
      <c r="Q50" s="50"/>
      <c r="R50" s="50"/>
      <c r="S50" s="50"/>
      <c r="T50" s="50"/>
      <c r="U50" s="50"/>
      <c r="V50" s="50"/>
      <c r="W50" s="50"/>
      <c r="X50" s="59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54"/>
      <c r="AJ50" s="61"/>
      <c r="AK50" s="45"/>
      <c r="AL50" s="45"/>
      <c r="AM50" s="45"/>
      <c r="AN50" s="46"/>
      <c r="AO50" s="44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ht="18">
      <c r="A51" s="2"/>
      <c r="B51" s="10"/>
      <c r="C51" s="20"/>
      <c r="D51" s="82"/>
      <c r="E51" s="9"/>
      <c r="F51" s="9"/>
      <c r="G51" s="9"/>
      <c r="H51" s="11"/>
      <c r="I51" s="19"/>
      <c r="J51" s="8"/>
      <c r="M51" s="57"/>
      <c r="N51" s="58"/>
      <c r="O51" s="50"/>
      <c r="P51" s="50"/>
      <c r="Q51" s="50"/>
      <c r="R51" s="50"/>
      <c r="S51" s="50"/>
      <c r="T51" s="50"/>
      <c r="U51" s="50"/>
      <c r="V51" s="50"/>
      <c r="W51" s="50"/>
      <c r="X51" s="59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54"/>
      <c r="AJ51" s="61"/>
      <c r="AK51" s="45"/>
      <c r="AL51" s="45"/>
      <c r="AM51" s="45"/>
      <c r="AN51" s="46"/>
      <c r="AO51" s="44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ht="18">
      <c r="A52" s="2"/>
      <c r="B52" s="10">
        <v>15</v>
      </c>
      <c r="C52" s="20"/>
      <c r="D52" s="9" t="s">
        <v>92</v>
      </c>
      <c r="E52" s="9"/>
      <c r="F52" s="9"/>
      <c r="G52" s="9"/>
      <c r="H52" s="11"/>
      <c r="I52" s="19"/>
      <c r="J52" s="8"/>
      <c r="M52" s="57"/>
      <c r="N52" s="58"/>
      <c r="O52" s="50"/>
      <c r="P52" s="50"/>
      <c r="Q52" s="50"/>
      <c r="R52" s="50"/>
      <c r="S52" s="50"/>
      <c r="T52" s="50"/>
      <c r="U52" s="50"/>
      <c r="V52" s="50"/>
      <c r="W52" s="50"/>
      <c r="X52" s="59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54"/>
      <c r="AJ52" s="61"/>
      <c r="AK52" s="45"/>
      <c r="AL52" s="45"/>
      <c r="AM52" s="45"/>
      <c r="AN52" s="46"/>
      <c r="AO52" s="44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ht="18">
      <c r="A53" s="2"/>
      <c r="B53" s="10"/>
      <c r="C53" s="20"/>
      <c r="D53" s="9" t="s">
        <v>93</v>
      </c>
      <c r="E53" s="9"/>
      <c r="F53" s="9"/>
      <c r="G53" s="9"/>
      <c r="H53" s="11" t="s">
        <v>1</v>
      </c>
      <c r="I53" s="19">
        <f>I50</f>
        <v>1151</v>
      </c>
      <c r="J53" s="8"/>
      <c r="M53" s="57"/>
      <c r="N53" s="58"/>
      <c r="O53" s="50"/>
      <c r="P53" s="50"/>
      <c r="Q53" s="50"/>
      <c r="R53" s="50"/>
      <c r="S53" s="50"/>
      <c r="T53" s="50"/>
      <c r="U53" s="50"/>
      <c r="V53" s="50"/>
      <c r="W53" s="50"/>
      <c r="X53" s="59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54"/>
      <c r="AJ53" s="61"/>
      <c r="AK53" s="45"/>
      <c r="AL53" s="45"/>
      <c r="AM53" s="45"/>
      <c r="AN53" s="46"/>
      <c r="AO53" s="44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ht="18">
      <c r="A54" s="2"/>
      <c r="B54" s="10"/>
      <c r="C54" s="20"/>
      <c r="D54" s="82"/>
      <c r="E54" s="9"/>
      <c r="F54" s="9"/>
      <c r="G54" s="9"/>
      <c r="H54" s="11"/>
      <c r="I54" s="19"/>
      <c r="J54" s="8"/>
      <c r="M54" s="57"/>
      <c r="N54" s="58"/>
      <c r="O54" s="50"/>
      <c r="P54" s="50"/>
      <c r="Q54" s="50"/>
      <c r="R54" s="50"/>
      <c r="S54" s="50"/>
      <c r="T54" s="50"/>
      <c r="U54" s="50"/>
      <c r="V54" s="50"/>
      <c r="W54" s="50"/>
      <c r="X54" s="59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54"/>
      <c r="AJ54" s="61"/>
      <c r="AK54" s="45"/>
      <c r="AL54" s="45"/>
      <c r="AM54" s="45"/>
      <c r="AN54" s="46"/>
      <c r="AO54" s="44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ht="18">
      <c r="A55" s="2"/>
      <c r="B55" s="10">
        <v>16</v>
      </c>
      <c r="C55" s="20"/>
      <c r="D55" s="9" t="s">
        <v>78</v>
      </c>
      <c r="E55" s="9"/>
      <c r="F55" s="9"/>
      <c r="G55" s="9"/>
      <c r="H55" s="11"/>
      <c r="I55" s="19"/>
      <c r="J55" s="8"/>
      <c r="M55" s="57"/>
      <c r="N55" s="58"/>
      <c r="O55" s="50"/>
      <c r="P55" s="50"/>
      <c r="Q55" s="50"/>
      <c r="R55" s="50"/>
      <c r="S55" s="50"/>
      <c r="T55" s="50"/>
      <c r="U55" s="50"/>
      <c r="V55" s="50"/>
      <c r="W55" s="50"/>
      <c r="X55" s="59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54"/>
      <c r="AJ55" s="61"/>
      <c r="AK55" s="45"/>
      <c r="AL55" s="45"/>
      <c r="AM55" s="45"/>
      <c r="AN55" s="46"/>
      <c r="AO55" s="44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ht="18">
      <c r="A56" s="2"/>
      <c r="B56" s="10"/>
      <c r="C56" s="20"/>
      <c r="D56" s="9" t="s">
        <v>79</v>
      </c>
      <c r="E56" s="9"/>
      <c r="F56" s="9"/>
      <c r="G56" s="9"/>
      <c r="H56" s="11" t="s">
        <v>1</v>
      </c>
      <c r="I56" s="19">
        <f>I53</f>
        <v>1151</v>
      </c>
      <c r="J56" s="8"/>
      <c r="M56" s="57"/>
      <c r="N56" s="58"/>
      <c r="O56" s="50"/>
      <c r="P56" s="50"/>
      <c r="Q56" s="50"/>
      <c r="R56" s="50"/>
      <c r="S56" s="50"/>
      <c r="T56" s="50"/>
      <c r="U56" s="50"/>
      <c r="V56" s="50"/>
      <c r="W56" s="50"/>
      <c r="X56" s="59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54"/>
      <c r="AJ56" s="61"/>
      <c r="AK56" s="45"/>
      <c r="AL56" s="45"/>
      <c r="AM56" s="45"/>
      <c r="AN56" s="46"/>
      <c r="AO56" s="44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ht="18">
      <c r="A57" s="2"/>
      <c r="B57" s="10"/>
      <c r="C57" s="20"/>
      <c r="D57" s="82"/>
      <c r="E57" s="9"/>
      <c r="F57" s="9"/>
      <c r="G57" s="9"/>
      <c r="H57" s="11"/>
      <c r="I57" s="19"/>
      <c r="J57" s="8"/>
      <c r="M57" s="57"/>
      <c r="N57" s="58"/>
      <c r="O57" s="50"/>
      <c r="P57" s="50"/>
      <c r="Q57" s="50"/>
      <c r="R57" s="50"/>
      <c r="S57" s="50"/>
      <c r="T57" s="50"/>
      <c r="U57" s="50"/>
      <c r="V57" s="50"/>
      <c r="W57" s="50"/>
      <c r="X57" s="59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54"/>
      <c r="AJ57" s="61"/>
      <c r="AK57" s="45"/>
      <c r="AL57" s="45"/>
      <c r="AM57" s="45"/>
      <c r="AN57" s="46"/>
      <c r="AO57" s="44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ht="18">
      <c r="A58" s="2"/>
      <c r="B58" s="10">
        <v>17</v>
      </c>
      <c r="C58" s="20"/>
      <c r="D58" s="9" t="s">
        <v>16</v>
      </c>
      <c r="E58" s="9"/>
      <c r="F58" s="9"/>
      <c r="G58" s="9"/>
      <c r="H58" s="11" t="s">
        <v>1</v>
      </c>
      <c r="I58" s="19">
        <f>I56</f>
        <v>1151</v>
      </c>
      <c r="J58" s="8"/>
      <c r="M58" s="57"/>
      <c r="N58" s="58"/>
      <c r="O58" s="50"/>
      <c r="P58" s="50"/>
      <c r="Q58" s="50"/>
      <c r="R58" s="50"/>
      <c r="S58" s="50"/>
      <c r="T58" s="50"/>
      <c r="U58" s="50"/>
      <c r="V58" s="50"/>
      <c r="W58" s="50"/>
      <c r="X58" s="59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54"/>
      <c r="AJ58" s="61"/>
      <c r="AK58" s="45"/>
      <c r="AL58" s="45"/>
      <c r="AM58" s="45"/>
      <c r="AN58" s="46"/>
      <c r="AO58" s="44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ht="18">
      <c r="A59" s="2"/>
      <c r="B59" s="10"/>
      <c r="C59" s="20"/>
      <c r="D59" s="9"/>
      <c r="E59" s="9"/>
      <c r="F59" s="9"/>
      <c r="G59" s="9"/>
      <c r="H59" s="11"/>
      <c r="I59" s="19"/>
      <c r="J59" s="8"/>
      <c r="M59" s="57"/>
      <c r="N59" s="58"/>
      <c r="O59" s="50"/>
      <c r="P59" s="50"/>
      <c r="Q59" s="50"/>
      <c r="R59" s="50"/>
      <c r="S59" s="50"/>
      <c r="T59" s="50"/>
      <c r="U59" s="50"/>
      <c r="V59" s="50"/>
      <c r="W59" s="50"/>
      <c r="X59" s="59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54"/>
      <c r="AJ59" s="61"/>
      <c r="AK59" s="45"/>
      <c r="AL59" s="45"/>
      <c r="AM59" s="45"/>
      <c r="AN59" s="46"/>
      <c r="AO59" s="44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ht="18">
      <c r="A60" s="2"/>
      <c r="B60" s="10"/>
      <c r="C60" s="20"/>
      <c r="D60" s="100" t="s">
        <v>112</v>
      </c>
      <c r="E60" s="9"/>
      <c r="F60" s="9"/>
      <c r="G60" s="9"/>
      <c r="H60" s="11"/>
      <c r="I60" s="19"/>
      <c r="J60" s="8"/>
      <c r="M60" s="57"/>
      <c r="N60" s="58"/>
      <c r="O60" s="50"/>
      <c r="P60" s="50"/>
      <c r="Q60" s="50"/>
      <c r="R60" s="50"/>
      <c r="S60" s="50"/>
      <c r="T60" s="50"/>
      <c r="U60" s="50"/>
      <c r="V60" s="50"/>
      <c r="W60" s="50"/>
      <c r="X60" s="59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54"/>
      <c r="AJ60" s="61"/>
      <c r="AK60" s="45"/>
      <c r="AL60" s="45"/>
      <c r="AM60" s="45"/>
      <c r="AN60" s="46"/>
      <c r="AO60" s="44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ht="18">
      <c r="A61" s="2"/>
      <c r="B61" s="10"/>
      <c r="C61" s="20"/>
      <c r="D61" s="82"/>
      <c r="E61" s="9"/>
      <c r="F61" s="9"/>
      <c r="G61" s="9"/>
      <c r="H61" s="11"/>
      <c r="I61" s="19"/>
      <c r="J61" s="8"/>
      <c r="M61" s="57"/>
      <c r="N61" s="58"/>
      <c r="O61" s="50"/>
      <c r="P61" s="50"/>
      <c r="Q61" s="50"/>
      <c r="R61" s="50"/>
      <c r="S61" s="50"/>
      <c r="T61" s="50"/>
      <c r="U61" s="50"/>
      <c r="V61" s="50"/>
      <c r="W61" s="50"/>
      <c r="X61" s="59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54"/>
      <c r="AJ61" s="61"/>
      <c r="AK61" s="45"/>
      <c r="AL61" s="45"/>
      <c r="AM61" s="45"/>
      <c r="AN61" s="46"/>
      <c r="AO61" s="44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ht="18">
      <c r="A62" s="2"/>
      <c r="B62" s="10">
        <v>18</v>
      </c>
      <c r="C62" s="20"/>
      <c r="D62" s="9" t="s">
        <v>17</v>
      </c>
      <c r="E62" s="9"/>
      <c r="F62" s="9"/>
      <c r="G62" s="9"/>
      <c r="H62" s="11"/>
      <c r="I62" s="19"/>
      <c r="J62" s="8"/>
      <c r="M62" s="57"/>
      <c r="N62" s="58"/>
      <c r="O62" s="50"/>
      <c r="P62" s="50"/>
      <c r="Q62" s="50"/>
      <c r="R62" s="50"/>
      <c r="S62" s="50"/>
      <c r="T62" s="50"/>
      <c r="U62" s="50"/>
      <c r="V62" s="50"/>
      <c r="W62" s="50"/>
      <c r="X62" s="59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54"/>
      <c r="AJ62" s="61"/>
      <c r="AK62" s="45"/>
      <c r="AL62" s="45"/>
      <c r="AM62" s="45"/>
      <c r="AN62" s="46"/>
      <c r="AO62" s="44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ht="18">
      <c r="A63" s="2"/>
      <c r="B63" s="10"/>
      <c r="C63" s="20"/>
      <c r="D63" s="82" t="s">
        <v>77</v>
      </c>
      <c r="E63" s="9" t="s">
        <v>96</v>
      </c>
      <c r="F63" s="9"/>
      <c r="G63" s="9"/>
      <c r="H63" s="11" t="s">
        <v>1</v>
      </c>
      <c r="I63" s="19">
        <f>160*1.5+(160-90)*1.5</f>
        <v>345</v>
      </c>
      <c r="J63" s="8"/>
      <c r="M63" s="57"/>
      <c r="N63" s="58"/>
      <c r="O63" s="50"/>
      <c r="P63" s="50"/>
      <c r="Q63" s="50"/>
      <c r="R63" s="50"/>
      <c r="S63" s="50"/>
      <c r="T63" s="50"/>
      <c r="U63" s="50"/>
      <c r="V63" s="50"/>
      <c r="W63" s="50"/>
      <c r="X63" s="59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54"/>
      <c r="AJ63" s="61"/>
      <c r="AK63" s="45"/>
      <c r="AL63" s="45"/>
      <c r="AM63" s="45"/>
      <c r="AN63" s="46"/>
      <c r="AO63" s="44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ht="18">
      <c r="A64" s="2"/>
      <c r="B64" s="6"/>
      <c r="C64" s="20"/>
      <c r="D64" s="17"/>
      <c r="E64" s="17"/>
      <c r="F64" s="17"/>
      <c r="G64" s="17"/>
      <c r="H64" s="12"/>
      <c r="I64" s="19"/>
      <c r="J64" s="8"/>
      <c r="M64" s="57"/>
      <c r="N64" s="58"/>
      <c r="O64" s="50"/>
      <c r="P64" s="50"/>
      <c r="Q64" s="50"/>
      <c r="R64" s="50"/>
      <c r="S64" s="50"/>
      <c r="T64" s="50"/>
      <c r="U64" s="50"/>
      <c r="V64" s="50"/>
      <c r="W64" s="50"/>
      <c r="X64" s="59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54"/>
      <c r="AJ64" s="61"/>
      <c r="AK64" s="45"/>
      <c r="AL64" s="45"/>
      <c r="AM64" s="45"/>
      <c r="AN64" s="46"/>
      <c r="AO64" s="44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ht="18">
      <c r="A65" s="2"/>
      <c r="B65" s="6"/>
      <c r="C65" s="20"/>
      <c r="D65" s="100" t="s">
        <v>113</v>
      </c>
      <c r="E65" s="17"/>
      <c r="F65" s="17"/>
      <c r="G65" s="17"/>
      <c r="H65" s="12"/>
      <c r="I65" s="19"/>
      <c r="J65" s="8"/>
      <c r="M65" s="57"/>
      <c r="N65" s="58"/>
      <c r="O65" s="50"/>
      <c r="P65" s="50"/>
      <c r="Q65" s="50"/>
      <c r="R65" s="50"/>
      <c r="S65" s="50"/>
      <c r="T65" s="50"/>
      <c r="U65" s="50"/>
      <c r="V65" s="50"/>
      <c r="W65" s="50"/>
      <c r="X65" s="59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54"/>
      <c r="AJ65" s="61"/>
      <c r="AK65" s="45"/>
      <c r="AL65" s="45"/>
      <c r="AM65" s="45"/>
      <c r="AN65" s="46"/>
      <c r="AO65" s="44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ht="18">
      <c r="A66" s="2"/>
      <c r="B66" s="6"/>
      <c r="C66" s="20"/>
      <c r="D66" s="17"/>
      <c r="E66" s="17"/>
      <c r="F66" s="17"/>
      <c r="G66" s="17"/>
      <c r="H66" s="12"/>
      <c r="I66" s="19"/>
      <c r="J66" s="8"/>
      <c r="M66" s="57"/>
      <c r="N66" s="58"/>
      <c r="O66" s="50"/>
      <c r="P66" s="50"/>
      <c r="Q66" s="50"/>
      <c r="R66" s="50"/>
      <c r="S66" s="50"/>
      <c r="T66" s="50"/>
      <c r="U66" s="50"/>
      <c r="V66" s="50"/>
      <c r="W66" s="50"/>
      <c r="X66" s="59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54"/>
      <c r="AJ66" s="61"/>
      <c r="AK66" s="45"/>
      <c r="AL66" s="45"/>
      <c r="AM66" s="45"/>
      <c r="AN66" s="46"/>
      <c r="AO66" s="44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ht="18">
      <c r="A67" s="2"/>
      <c r="B67" s="6">
        <v>19</v>
      </c>
      <c r="C67" s="20"/>
      <c r="D67" s="17" t="s">
        <v>119</v>
      </c>
      <c r="E67" s="9"/>
      <c r="F67" s="9"/>
      <c r="G67" s="9"/>
      <c r="H67" s="11"/>
      <c r="I67" s="19"/>
      <c r="J67" s="8"/>
      <c r="M67" s="57"/>
      <c r="N67" s="58"/>
      <c r="O67" s="50"/>
      <c r="P67" s="50"/>
      <c r="Q67" s="50"/>
      <c r="R67" s="50"/>
      <c r="S67" s="50"/>
      <c r="T67" s="50"/>
      <c r="U67" s="50"/>
      <c r="V67" s="50"/>
      <c r="W67" s="50"/>
      <c r="X67" s="59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54"/>
      <c r="AJ67" s="61"/>
      <c r="AK67" s="45"/>
      <c r="AL67" s="45"/>
      <c r="AM67" s="45"/>
      <c r="AN67" s="46"/>
      <c r="AO67" s="44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ht="18">
      <c r="A68" s="2"/>
      <c r="B68" s="6"/>
      <c r="C68" s="20"/>
      <c r="D68" s="17" t="s">
        <v>77</v>
      </c>
      <c r="E68" s="9" t="s">
        <v>97</v>
      </c>
      <c r="F68" s="9"/>
      <c r="G68" s="9"/>
      <c r="H68" s="11" t="s">
        <v>0</v>
      </c>
      <c r="I68" s="116">
        <v>5.3</v>
      </c>
      <c r="J68" s="8"/>
      <c r="M68" s="57"/>
      <c r="N68" s="58"/>
      <c r="O68" s="50"/>
      <c r="P68" s="50"/>
      <c r="Q68" s="50"/>
      <c r="R68" s="50"/>
      <c r="S68" s="50"/>
      <c r="T68" s="50"/>
      <c r="U68" s="50"/>
      <c r="V68" s="50"/>
      <c r="W68" s="50"/>
      <c r="X68" s="59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54"/>
      <c r="AJ68" s="61"/>
      <c r="AK68" s="45"/>
      <c r="AL68" s="45"/>
      <c r="AM68" s="45"/>
      <c r="AN68" s="46"/>
      <c r="AO68" s="44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ht="18">
      <c r="A69" s="2"/>
      <c r="B69" s="6"/>
      <c r="C69" s="20"/>
      <c r="D69" s="17"/>
      <c r="E69" s="9"/>
      <c r="F69" s="9"/>
      <c r="G69" s="9"/>
      <c r="H69" s="11"/>
      <c r="I69" s="19"/>
      <c r="J69" s="8"/>
      <c r="M69" s="57"/>
      <c r="N69" s="58"/>
      <c r="O69" s="50"/>
      <c r="P69" s="50"/>
      <c r="Q69" s="50"/>
      <c r="R69" s="50"/>
      <c r="S69" s="50"/>
      <c r="T69" s="50"/>
      <c r="U69" s="50"/>
      <c r="V69" s="50"/>
      <c r="W69" s="50"/>
      <c r="X69" s="59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54"/>
      <c r="AJ69" s="61"/>
      <c r="AK69" s="45"/>
      <c r="AL69" s="45"/>
      <c r="AM69" s="45"/>
      <c r="AN69" s="46"/>
      <c r="AO69" s="44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 ht="18">
      <c r="A70" s="2"/>
      <c r="B70" s="6">
        <v>20</v>
      </c>
      <c r="C70" s="20"/>
      <c r="D70" s="17" t="s">
        <v>101</v>
      </c>
      <c r="E70" s="9"/>
      <c r="F70" s="9"/>
      <c r="G70" s="9"/>
      <c r="H70" s="11" t="s">
        <v>3</v>
      </c>
      <c r="I70" s="19">
        <v>4</v>
      </c>
      <c r="J70" s="8"/>
      <c r="M70" s="57"/>
      <c r="N70" s="58"/>
      <c r="O70" s="50"/>
      <c r="P70" s="50"/>
      <c r="Q70" s="50"/>
      <c r="R70" s="50"/>
      <c r="S70" s="50"/>
      <c r="T70" s="50"/>
      <c r="U70" s="50"/>
      <c r="V70" s="50"/>
      <c r="W70" s="50"/>
      <c r="X70" s="59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54"/>
      <c r="AJ70" s="61"/>
      <c r="AK70" s="45"/>
      <c r="AL70" s="45"/>
      <c r="AM70" s="45"/>
      <c r="AN70" s="46"/>
      <c r="AO70" s="44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 ht="18">
      <c r="A71" s="2"/>
      <c r="B71" s="6"/>
      <c r="C71" s="20"/>
      <c r="D71" s="17"/>
      <c r="E71" s="9"/>
      <c r="F71" s="9"/>
      <c r="G71" s="9"/>
      <c r="H71" s="11"/>
      <c r="I71" s="19"/>
      <c r="J71" s="8"/>
      <c r="M71" s="57"/>
      <c r="N71" s="58"/>
      <c r="O71" s="50"/>
      <c r="P71" s="50"/>
      <c r="Q71" s="50"/>
      <c r="R71" s="50"/>
      <c r="S71" s="50"/>
      <c r="T71" s="50"/>
      <c r="U71" s="50"/>
      <c r="V71" s="50"/>
      <c r="W71" s="50"/>
      <c r="X71" s="59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54"/>
      <c r="AJ71" s="61"/>
      <c r="AK71" s="45"/>
      <c r="AL71" s="45"/>
      <c r="AM71" s="45"/>
      <c r="AN71" s="46"/>
      <c r="AO71" s="44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ht="18">
      <c r="A72" s="2"/>
      <c r="B72" s="6">
        <v>21</v>
      </c>
      <c r="C72" s="20"/>
      <c r="D72" s="17" t="s">
        <v>98</v>
      </c>
      <c r="E72" s="17"/>
      <c r="F72" s="17"/>
      <c r="G72" s="17"/>
      <c r="H72" s="12"/>
      <c r="I72" s="19"/>
      <c r="J72" s="8"/>
      <c r="M72" s="57"/>
      <c r="N72" s="58"/>
      <c r="O72" s="50"/>
      <c r="P72" s="50"/>
      <c r="Q72" s="50"/>
      <c r="R72" s="50"/>
      <c r="S72" s="50"/>
      <c r="T72" s="50"/>
      <c r="U72" s="50"/>
      <c r="V72" s="50"/>
      <c r="W72" s="50"/>
      <c r="X72" s="59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54"/>
      <c r="AJ72" s="61"/>
      <c r="AK72" s="45"/>
      <c r="AL72" s="45"/>
      <c r="AM72" s="45"/>
      <c r="AN72" s="46"/>
      <c r="AO72" s="44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ht="18">
      <c r="A73" s="2"/>
      <c r="B73" s="6"/>
      <c r="C73" s="20"/>
      <c r="D73" s="17" t="s">
        <v>1</v>
      </c>
      <c r="E73" s="17" t="s">
        <v>97</v>
      </c>
      <c r="F73" s="17"/>
      <c r="G73" s="17"/>
      <c r="H73" s="12" t="s">
        <v>1</v>
      </c>
      <c r="I73" s="19">
        <f>I68</f>
        <v>5.3</v>
      </c>
      <c r="J73" s="8"/>
      <c r="M73" s="57"/>
      <c r="N73" s="58"/>
      <c r="O73" s="50"/>
      <c r="P73" s="50"/>
      <c r="Q73" s="50"/>
      <c r="R73" s="50"/>
      <c r="S73" s="50"/>
      <c r="T73" s="50"/>
      <c r="U73" s="50"/>
      <c r="V73" s="50"/>
      <c r="W73" s="50"/>
      <c r="X73" s="59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54"/>
      <c r="AJ73" s="61"/>
      <c r="AK73" s="45"/>
      <c r="AL73" s="45"/>
      <c r="AM73" s="45"/>
      <c r="AN73" s="46"/>
      <c r="AO73" s="44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ht="18">
      <c r="A74" s="2"/>
      <c r="B74" s="6"/>
      <c r="C74" s="20"/>
      <c r="D74" s="17"/>
      <c r="E74" s="17"/>
      <c r="F74" s="17"/>
      <c r="G74" s="17"/>
      <c r="H74" s="12"/>
      <c r="I74" s="19"/>
      <c r="J74" s="8"/>
      <c r="M74" s="57"/>
      <c r="N74" s="58"/>
      <c r="O74" s="50"/>
      <c r="P74" s="50"/>
      <c r="Q74" s="50"/>
      <c r="R74" s="50"/>
      <c r="S74" s="50"/>
      <c r="T74" s="50"/>
      <c r="U74" s="50"/>
      <c r="V74" s="50"/>
      <c r="W74" s="50"/>
      <c r="X74" s="59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54"/>
      <c r="AJ74" s="61"/>
      <c r="AK74" s="45"/>
      <c r="AL74" s="45"/>
      <c r="AM74" s="45"/>
      <c r="AN74" s="46"/>
      <c r="AO74" s="44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ht="18">
      <c r="A75" s="2"/>
      <c r="B75" s="6">
        <v>22</v>
      </c>
      <c r="C75" s="20"/>
      <c r="D75" s="17" t="s">
        <v>99</v>
      </c>
      <c r="E75" s="17"/>
      <c r="F75" s="17"/>
      <c r="G75" s="17"/>
      <c r="H75" s="12" t="s">
        <v>3</v>
      </c>
      <c r="I75" s="19">
        <f>33+33+2+2</f>
        <v>70</v>
      </c>
      <c r="J75" s="8"/>
      <c r="M75" s="57"/>
      <c r="N75" s="58"/>
      <c r="O75" s="50"/>
      <c r="P75" s="50"/>
      <c r="Q75" s="50"/>
      <c r="R75" s="50"/>
      <c r="S75" s="50"/>
      <c r="T75" s="50"/>
      <c r="U75" s="50"/>
      <c r="V75" s="50"/>
      <c r="W75" s="50"/>
      <c r="X75" s="59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54"/>
      <c r="AJ75" s="61"/>
      <c r="AK75" s="45"/>
      <c r="AL75" s="45"/>
      <c r="AM75" s="45"/>
      <c r="AN75" s="46"/>
      <c r="AO75" s="44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ht="18">
      <c r="A76" s="2"/>
      <c r="B76" s="6"/>
      <c r="C76" s="20"/>
      <c r="D76" s="17"/>
      <c r="E76" s="17"/>
      <c r="F76" s="17"/>
      <c r="G76" s="17"/>
      <c r="H76" s="12"/>
      <c r="I76" s="19"/>
      <c r="J76" s="8"/>
      <c r="M76" s="57"/>
      <c r="N76" s="58"/>
      <c r="O76" s="50"/>
      <c r="P76" s="50"/>
      <c r="Q76" s="50"/>
      <c r="R76" s="50"/>
      <c r="S76" s="50"/>
      <c r="T76" s="50"/>
      <c r="U76" s="50"/>
      <c r="V76" s="50"/>
      <c r="W76" s="50"/>
      <c r="X76" s="59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54"/>
      <c r="AJ76" s="61"/>
      <c r="AK76" s="45"/>
      <c r="AL76" s="45"/>
      <c r="AM76" s="45"/>
      <c r="AN76" s="46"/>
      <c r="AO76" s="44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ht="18">
      <c r="A77" s="2"/>
      <c r="B77" s="6">
        <v>23</v>
      </c>
      <c r="C77" s="20"/>
      <c r="D77" s="17" t="s">
        <v>100</v>
      </c>
      <c r="E77" s="17"/>
      <c r="F77" s="17"/>
      <c r="G77" s="17"/>
      <c r="H77" s="12"/>
      <c r="I77" s="19"/>
      <c r="J77" s="8"/>
      <c r="M77" s="57"/>
      <c r="N77" s="58"/>
      <c r="O77" s="50"/>
      <c r="P77" s="50"/>
      <c r="Q77" s="50"/>
      <c r="R77" s="50"/>
      <c r="S77" s="50"/>
      <c r="T77" s="50"/>
      <c r="U77" s="50"/>
      <c r="V77" s="50"/>
      <c r="W77" s="50"/>
      <c r="X77" s="59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54"/>
      <c r="AJ77" s="61"/>
      <c r="AK77" s="45"/>
      <c r="AL77" s="45"/>
      <c r="AM77" s="45"/>
      <c r="AN77" s="46"/>
      <c r="AO77" s="44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ht="18">
      <c r="A78" s="2"/>
      <c r="B78" s="6"/>
      <c r="C78" s="20"/>
      <c r="D78" s="17" t="s">
        <v>1</v>
      </c>
      <c r="E78" s="17" t="s">
        <v>97</v>
      </c>
      <c r="F78" s="17"/>
      <c r="G78" s="17"/>
      <c r="H78" s="12" t="s">
        <v>1</v>
      </c>
      <c r="I78" s="19">
        <f>35*1.5</f>
        <v>52.5</v>
      </c>
      <c r="J78" s="8"/>
      <c r="M78" s="57"/>
      <c r="N78" s="58"/>
      <c r="O78" s="50"/>
      <c r="P78" s="50"/>
      <c r="Q78" s="50"/>
      <c r="R78" s="50"/>
      <c r="S78" s="50"/>
      <c r="T78" s="50"/>
      <c r="U78" s="50"/>
      <c r="V78" s="50"/>
      <c r="W78" s="50"/>
      <c r="X78" s="59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54"/>
      <c r="AJ78" s="61"/>
      <c r="AK78" s="45"/>
      <c r="AL78" s="45"/>
      <c r="AM78" s="45"/>
      <c r="AN78" s="46"/>
      <c r="AO78" s="44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ht="18">
      <c r="A79" s="2"/>
      <c r="B79" s="6"/>
      <c r="C79" s="20"/>
      <c r="D79" s="17"/>
      <c r="E79" s="17"/>
      <c r="F79" s="17"/>
      <c r="G79" s="17"/>
      <c r="H79" s="12"/>
      <c r="I79" s="19"/>
      <c r="J79" s="8"/>
      <c r="M79" s="57"/>
      <c r="N79" s="58"/>
      <c r="O79" s="50"/>
      <c r="P79" s="50"/>
      <c r="Q79" s="50"/>
      <c r="R79" s="50"/>
      <c r="S79" s="50"/>
      <c r="T79" s="50"/>
      <c r="U79" s="50"/>
      <c r="V79" s="50"/>
      <c r="W79" s="50"/>
      <c r="X79" s="59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54"/>
      <c r="AJ79" s="61"/>
      <c r="AK79" s="45"/>
      <c r="AL79" s="45"/>
      <c r="AM79" s="45"/>
      <c r="AN79" s="46"/>
      <c r="AO79" s="44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ht="18">
      <c r="A80" s="2"/>
      <c r="B80" s="6">
        <v>24</v>
      </c>
      <c r="C80" s="20"/>
      <c r="D80" s="17" t="s">
        <v>102</v>
      </c>
      <c r="E80" s="17"/>
      <c r="F80" s="17"/>
      <c r="G80" s="17"/>
      <c r="H80" s="12"/>
      <c r="I80" s="19"/>
      <c r="J80" s="8"/>
      <c r="M80" s="57"/>
      <c r="N80" s="58"/>
      <c r="O80" s="50"/>
      <c r="P80" s="50"/>
      <c r="Q80" s="50"/>
      <c r="R80" s="50"/>
      <c r="S80" s="50"/>
      <c r="T80" s="50"/>
      <c r="U80" s="50"/>
      <c r="V80" s="50"/>
      <c r="W80" s="50"/>
      <c r="X80" s="59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54"/>
      <c r="AJ80" s="61"/>
      <c r="AK80" s="45"/>
      <c r="AL80" s="45"/>
      <c r="AM80" s="45"/>
      <c r="AN80" s="46"/>
      <c r="AO80" s="44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ht="18">
      <c r="A81" s="2"/>
      <c r="B81" s="6"/>
      <c r="C81" s="20"/>
      <c r="D81" s="17" t="s">
        <v>3</v>
      </c>
      <c r="E81" s="17" t="s">
        <v>103</v>
      </c>
      <c r="F81" s="17"/>
      <c r="G81" s="17"/>
      <c r="H81" s="12" t="s">
        <v>3</v>
      </c>
      <c r="I81" s="19">
        <v>8</v>
      </c>
      <c r="J81" s="8"/>
      <c r="M81" s="57"/>
      <c r="N81" s="58"/>
      <c r="O81" s="50"/>
      <c r="P81" s="50"/>
      <c r="Q81" s="50"/>
      <c r="R81" s="50"/>
      <c r="S81" s="50"/>
      <c r="T81" s="50"/>
      <c r="U81" s="50"/>
      <c r="V81" s="50"/>
      <c r="W81" s="50"/>
      <c r="X81" s="59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54"/>
      <c r="AJ81" s="61"/>
      <c r="AK81" s="45"/>
      <c r="AL81" s="45"/>
      <c r="AM81" s="45"/>
      <c r="AN81" s="46"/>
      <c r="AO81" s="44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ht="18">
      <c r="A82" s="2"/>
      <c r="B82" s="6"/>
      <c r="C82" s="20"/>
      <c r="D82" s="17"/>
      <c r="E82" s="17"/>
      <c r="F82" s="17"/>
      <c r="G82" s="17"/>
      <c r="H82" s="12"/>
      <c r="I82" s="19"/>
      <c r="J82" s="8"/>
      <c r="M82" s="57"/>
      <c r="N82" s="58"/>
      <c r="O82" s="50"/>
      <c r="P82" s="50"/>
      <c r="Q82" s="50"/>
      <c r="R82" s="50"/>
      <c r="S82" s="50"/>
      <c r="T82" s="50"/>
      <c r="U82" s="50"/>
      <c r="V82" s="50"/>
      <c r="W82" s="50"/>
      <c r="X82" s="59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54"/>
      <c r="AJ82" s="61"/>
      <c r="AK82" s="45"/>
      <c r="AL82" s="45"/>
      <c r="AM82" s="45"/>
      <c r="AN82" s="46"/>
      <c r="AO82" s="44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1:51" ht="18">
      <c r="A83" s="2"/>
      <c r="B83" s="6"/>
      <c r="C83" s="20"/>
      <c r="D83" s="17"/>
      <c r="E83" s="17"/>
      <c r="F83" s="99" t="s">
        <v>118</v>
      </c>
      <c r="G83" s="17"/>
      <c r="H83" s="12"/>
      <c r="I83" s="19"/>
      <c r="J83" s="8"/>
      <c r="M83" s="57"/>
      <c r="N83" s="58"/>
      <c r="O83" s="50"/>
      <c r="P83" s="50"/>
      <c r="Q83" s="50"/>
      <c r="R83" s="50"/>
      <c r="S83" s="50"/>
      <c r="T83" s="50"/>
      <c r="U83" s="50"/>
      <c r="V83" s="50"/>
      <c r="W83" s="50"/>
      <c r="X83" s="59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54"/>
      <c r="AJ83" s="61"/>
      <c r="AK83" s="45"/>
      <c r="AL83" s="45"/>
      <c r="AM83" s="45"/>
      <c r="AN83" s="46"/>
      <c r="AO83" s="44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ht="18">
      <c r="A84" s="2"/>
      <c r="B84" s="6"/>
      <c r="C84" s="20"/>
      <c r="D84" s="17"/>
      <c r="E84" s="17"/>
      <c r="F84" s="17"/>
      <c r="G84" s="17"/>
      <c r="H84" s="12"/>
      <c r="I84" s="19"/>
      <c r="J84" s="8"/>
      <c r="M84" s="57"/>
      <c r="N84" s="58"/>
      <c r="O84" s="50"/>
      <c r="P84" s="50"/>
      <c r="Q84" s="50"/>
      <c r="R84" s="50"/>
      <c r="S84" s="50"/>
      <c r="T84" s="50"/>
      <c r="U84" s="50"/>
      <c r="V84" s="50"/>
      <c r="W84" s="50"/>
      <c r="X84" s="59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54"/>
      <c r="AJ84" s="61"/>
      <c r="AK84" s="45"/>
      <c r="AL84" s="45"/>
      <c r="AM84" s="45"/>
      <c r="AN84" s="46"/>
      <c r="AO84" s="44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ht="18">
      <c r="A85" s="2"/>
      <c r="B85" s="6">
        <v>25</v>
      </c>
      <c r="C85" s="20"/>
      <c r="D85" s="17" t="s">
        <v>104</v>
      </c>
      <c r="E85" s="17"/>
      <c r="F85" s="17"/>
      <c r="G85" s="17"/>
      <c r="H85" s="12" t="s">
        <v>1</v>
      </c>
      <c r="I85" s="19">
        <f>9*8/2</f>
        <v>36</v>
      </c>
      <c r="J85" s="8"/>
      <c r="M85" s="57"/>
      <c r="N85" s="58"/>
      <c r="O85" s="50"/>
      <c r="P85" s="50"/>
      <c r="Q85" s="50"/>
      <c r="R85" s="50"/>
      <c r="S85" s="50"/>
      <c r="T85" s="50"/>
      <c r="U85" s="50"/>
      <c r="V85" s="50"/>
      <c r="W85" s="50"/>
      <c r="X85" s="59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54"/>
      <c r="AJ85" s="61"/>
      <c r="AK85" s="45"/>
      <c r="AL85" s="45"/>
      <c r="AM85" s="45"/>
      <c r="AN85" s="46"/>
      <c r="AO85" s="44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1:51" ht="18">
      <c r="A86" s="2"/>
      <c r="B86" s="6"/>
      <c r="C86" s="20"/>
      <c r="D86" s="17"/>
      <c r="E86" s="17"/>
      <c r="F86" s="17"/>
      <c r="G86" s="17"/>
      <c r="H86" s="12"/>
      <c r="I86" s="19"/>
      <c r="J86" s="8"/>
      <c r="M86" s="57"/>
      <c r="N86" s="58"/>
      <c r="O86" s="50"/>
      <c r="P86" s="50"/>
      <c r="Q86" s="50"/>
      <c r="R86" s="50"/>
      <c r="S86" s="50"/>
      <c r="T86" s="50"/>
      <c r="U86" s="50"/>
      <c r="V86" s="50"/>
      <c r="W86" s="50"/>
      <c r="X86" s="59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54"/>
      <c r="AJ86" s="61"/>
      <c r="AK86" s="45"/>
      <c r="AL86" s="45"/>
      <c r="AM86" s="45"/>
      <c r="AN86" s="46"/>
      <c r="AO86" s="44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ht="18">
      <c r="A87" s="2"/>
      <c r="B87" s="6">
        <v>26</v>
      </c>
      <c r="C87" s="20"/>
      <c r="D87" s="17" t="s">
        <v>122</v>
      </c>
      <c r="E87" s="17"/>
      <c r="F87" s="17"/>
      <c r="G87" s="17"/>
      <c r="H87" s="12"/>
      <c r="I87" s="19"/>
      <c r="J87" s="8"/>
      <c r="M87" s="57"/>
      <c r="N87" s="58"/>
      <c r="O87" s="50"/>
      <c r="P87" s="50"/>
      <c r="Q87" s="50"/>
      <c r="R87" s="50"/>
      <c r="S87" s="50"/>
      <c r="T87" s="50"/>
      <c r="U87" s="50"/>
      <c r="V87" s="50"/>
      <c r="W87" s="50"/>
      <c r="X87" s="59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54"/>
      <c r="AJ87" s="61"/>
      <c r="AK87" s="45"/>
      <c r="AL87" s="45"/>
      <c r="AM87" s="45"/>
      <c r="AN87" s="46"/>
      <c r="AO87" s="44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ht="18">
      <c r="A88" s="2"/>
      <c r="B88" s="6"/>
      <c r="C88" s="20"/>
      <c r="D88" s="17" t="s">
        <v>4</v>
      </c>
      <c r="E88" s="17" t="s">
        <v>105</v>
      </c>
      <c r="F88" s="17"/>
      <c r="G88" s="17"/>
      <c r="H88" s="12" t="s">
        <v>0</v>
      </c>
      <c r="I88" s="19">
        <f>18*3*0.4</f>
        <v>21.6</v>
      </c>
      <c r="J88" s="8"/>
      <c r="M88" s="57"/>
      <c r="N88" s="58"/>
      <c r="O88" s="50"/>
      <c r="P88" s="50"/>
      <c r="Q88" s="50"/>
      <c r="R88" s="50"/>
      <c r="S88" s="50"/>
      <c r="T88" s="50"/>
      <c r="U88" s="50"/>
      <c r="V88" s="50"/>
      <c r="W88" s="50"/>
      <c r="X88" s="59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54"/>
      <c r="AJ88" s="61"/>
      <c r="AK88" s="45"/>
      <c r="AL88" s="45"/>
      <c r="AM88" s="45"/>
      <c r="AN88" s="46"/>
      <c r="AO88" s="44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18">
      <c r="A89" s="2"/>
      <c r="B89" s="6"/>
      <c r="C89" s="20"/>
      <c r="D89" s="17"/>
      <c r="E89" s="17"/>
      <c r="F89" s="17"/>
      <c r="G89" s="17"/>
      <c r="H89" s="12"/>
      <c r="I89" s="19"/>
      <c r="J89" s="8"/>
      <c r="M89" s="57"/>
      <c r="N89" s="58"/>
      <c r="O89" s="50"/>
      <c r="P89" s="50"/>
      <c r="Q89" s="50"/>
      <c r="R89" s="50"/>
      <c r="S89" s="50"/>
      <c r="T89" s="50"/>
      <c r="U89" s="50"/>
      <c r="V89" s="50"/>
      <c r="W89" s="50"/>
      <c r="X89" s="59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54"/>
      <c r="AJ89" s="61"/>
      <c r="AK89" s="45"/>
      <c r="AL89" s="45"/>
      <c r="AM89" s="45"/>
      <c r="AN89" s="46"/>
      <c r="AO89" s="44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1:51" ht="18">
      <c r="A90" s="2"/>
      <c r="B90" s="6">
        <v>27</v>
      </c>
      <c r="C90" s="20"/>
      <c r="D90" s="17" t="s">
        <v>123</v>
      </c>
      <c r="E90" s="17"/>
      <c r="F90" s="17"/>
      <c r="G90" s="17"/>
      <c r="H90" s="12" t="s">
        <v>1</v>
      </c>
      <c r="I90" s="19">
        <f>18*3</f>
        <v>54</v>
      </c>
      <c r="J90" s="8"/>
      <c r="M90" s="57"/>
      <c r="N90" s="58"/>
      <c r="O90" s="50"/>
      <c r="P90" s="50"/>
      <c r="Q90" s="50"/>
      <c r="R90" s="50"/>
      <c r="S90" s="50"/>
      <c r="T90" s="50"/>
      <c r="U90" s="50"/>
      <c r="V90" s="50"/>
      <c r="W90" s="50"/>
      <c r="X90" s="59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54"/>
      <c r="AJ90" s="61"/>
      <c r="AK90" s="45"/>
      <c r="AL90" s="45"/>
      <c r="AM90" s="45"/>
      <c r="AN90" s="46"/>
      <c r="AO90" s="44"/>
      <c r="AP90" s="22"/>
      <c r="AQ90" s="22"/>
      <c r="AR90" s="22"/>
      <c r="AS90" s="22"/>
      <c r="AT90" s="22"/>
      <c r="AU90" s="22"/>
      <c r="AV90" s="22"/>
      <c r="AW90" s="22"/>
      <c r="AX90" s="22"/>
      <c r="AY90" s="22"/>
    </row>
    <row r="91" spans="1:51" ht="18">
      <c r="A91" s="2"/>
      <c r="B91" s="6"/>
      <c r="C91" s="20"/>
      <c r="D91" s="17"/>
      <c r="E91" s="17"/>
      <c r="F91" s="17"/>
      <c r="G91" s="17"/>
      <c r="H91" s="12"/>
      <c r="I91" s="19"/>
      <c r="J91" s="8"/>
      <c r="M91" s="57"/>
      <c r="N91" s="58"/>
      <c r="O91" s="50"/>
      <c r="P91" s="50"/>
      <c r="Q91" s="50"/>
      <c r="R91" s="50"/>
      <c r="S91" s="50"/>
      <c r="T91" s="50"/>
      <c r="U91" s="50"/>
      <c r="V91" s="50"/>
      <c r="W91" s="50"/>
      <c r="X91" s="59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54"/>
      <c r="AJ91" s="61"/>
      <c r="AK91" s="45"/>
      <c r="AL91" s="45"/>
      <c r="AM91" s="45"/>
      <c r="AN91" s="46"/>
      <c r="AO91" s="44"/>
      <c r="AP91" s="22"/>
      <c r="AQ91" s="22"/>
      <c r="AR91" s="22"/>
      <c r="AS91" s="22"/>
      <c r="AT91" s="22"/>
      <c r="AU91" s="22"/>
      <c r="AV91" s="22"/>
      <c r="AW91" s="22"/>
      <c r="AX91" s="22"/>
      <c r="AY91" s="22"/>
    </row>
    <row r="92" spans="1:51" ht="18">
      <c r="A92" s="2"/>
      <c r="B92" s="6">
        <v>28</v>
      </c>
      <c r="C92" s="20"/>
      <c r="D92" s="9" t="s">
        <v>13</v>
      </c>
      <c r="E92" s="17"/>
      <c r="F92" s="17"/>
      <c r="G92" s="17"/>
      <c r="H92" s="12"/>
      <c r="I92" s="19"/>
      <c r="J92" s="8"/>
      <c r="M92" s="57"/>
      <c r="N92" s="58"/>
      <c r="O92" s="50"/>
      <c r="P92" s="50"/>
      <c r="Q92" s="50"/>
      <c r="R92" s="50"/>
      <c r="S92" s="50"/>
      <c r="T92" s="50"/>
      <c r="U92" s="50"/>
      <c r="V92" s="50"/>
      <c r="W92" s="50"/>
      <c r="X92" s="59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54"/>
      <c r="AJ92" s="61"/>
      <c r="AK92" s="45"/>
      <c r="AL92" s="45"/>
      <c r="AM92" s="45"/>
      <c r="AN92" s="46"/>
      <c r="AO92" s="44"/>
      <c r="AP92" s="22"/>
      <c r="AQ92" s="22"/>
      <c r="AR92" s="22"/>
      <c r="AS92" s="22"/>
      <c r="AT92" s="22"/>
      <c r="AU92" s="22"/>
      <c r="AV92" s="22"/>
      <c r="AW92" s="22"/>
      <c r="AX92" s="22"/>
      <c r="AY92" s="22"/>
    </row>
    <row r="93" spans="1:51" ht="18">
      <c r="A93" s="2"/>
      <c r="B93" s="6"/>
      <c r="C93" s="20"/>
      <c r="D93" s="9" t="s">
        <v>106</v>
      </c>
      <c r="E93" s="17"/>
      <c r="F93" s="17"/>
      <c r="G93" s="17"/>
      <c r="H93" s="12" t="s">
        <v>1</v>
      </c>
      <c r="I93" s="19">
        <f>I90</f>
        <v>54</v>
      </c>
      <c r="J93" s="8"/>
      <c r="M93" s="57"/>
      <c r="N93" s="58"/>
      <c r="O93" s="50"/>
      <c r="P93" s="50"/>
      <c r="Q93" s="50"/>
      <c r="R93" s="50"/>
      <c r="S93" s="50"/>
      <c r="T93" s="50"/>
      <c r="U93" s="50"/>
      <c r="V93" s="50"/>
      <c r="W93" s="50"/>
      <c r="X93" s="59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54"/>
      <c r="AJ93" s="61"/>
      <c r="AK93" s="45"/>
      <c r="AL93" s="45"/>
      <c r="AM93" s="45"/>
      <c r="AN93" s="46"/>
      <c r="AO93" s="44"/>
      <c r="AP93" s="22"/>
      <c r="AQ93" s="22"/>
      <c r="AR93" s="22"/>
      <c r="AS93" s="22"/>
      <c r="AT93" s="22"/>
      <c r="AU93" s="22"/>
      <c r="AV93" s="22"/>
      <c r="AW93" s="22"/>
      <c r="AX93" s="22"/>
      <c r="AY93" s="22"/>
    </row>
    <row r="94" spans="1:51" ht="18">
      <c r="A94" s="2"/>
      <c r="B94" s="6"/>
      <c r="C94" s="20"/>
      <c r="D94" s="17"/>
      <c r="E94" s="17"/>
      <c r="F94" s="17"/>
      <c r="G94" s="17"/>
      <c r="H94" s="12"/>
      <c r="I94" s="19"/>
      <c r="J94" s="8"/>
      <c r="M94" s="57"/>
      <c r="N94" s="58"/>
      <c r="O94" s="50"/>
      <c r="P94" s="50"/>
      <c r="Q94" s="50"/>
      <c r="R94" s="50"/>
      <c r="S94" s="50"/>
      <c r="T94" s="50"/>
      <c r="U94" s="50"/>
      <c r="V94" s="50"/>
      <c r="W94" s="50"/>
      <c r="X94" s="59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54"/>
      <c r="AJ94" s="61"/>
      <c r="AK94" s="45"/>
      <c r="AL94" s="45"/>
      <c r="AM94" s="45"/>
      <c r="AN94" s="46"/>
      <c r="AO94" s="44"/>
      <c r="AP94" s="22"/>
      <c r="AQ94" s="22"/>
      <c r="AR94" s="22"/>
      <c r="AS94" s="22"/>
      <c r="AT94" s="22"/>
      <c r="AU94" s="22"/>
      <c r="AV94" s="22"/>
      <c r="AW94" s="22"/>
      <c r="AX94" s="22"/>
      <c r="AY94" s="22"/>
    </row>
    <row r="95" spans="1:51" ht="18">
      <c r="A95" s="2"/>
      <c r="B95" s="6">
        <v>29</v>
      </c>
      <c r="C95" s="20"/>
      <c r="D95" s="9" t="s">
        <v>78</v>
      </c>
      <c r="E95" s="17"/>
      <c r="F95" s="17"/>
      <c r="G95" s="17"/>
      <c r="H95" s="12"/>
      <c r="I95" s="19"/>
      <c r="J95" s="8"/>
      <c r="M95" s="57"/>
      <c r="N95" s="58"/>
      <c r="O95" s="50"/>
      <c r="P95" s="50"/>
      <c r="Q95" s="50"/>
      <c r="R95" s="50"/>
      <c r="S95" s="50"/>
      <c r="T95" s="50"/>
      <c r="U95" s="50"/>
      <c r="V95" s="50"/>
      <c r="W95" s="50"/>
      <c r="X95" s="59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54"/>
      <c r="AJ95" s="61"/>
      <c r="AK95" s="45"/>
      <c r="AL95" s="45"/>
      <c r="AM95" s="45"/>
      <c r="AN95" s="46"/>
      <c r="AO95" s="44"/>
      <c r="AP95" s="22"/>
      <c r="AQ95" s="22"/>
      <c r="AR95" s="22"/>
      <c r="AS95" s="22"/>
      <c r="AT95" s="22"/>
      <c r="AU95" s="22"/>
      <c r="AV95" s="22"/>
      <c r="AW95" s="22"/>
      <c r="AX95" s="22"/>
      <c r="AY95" s="22"/>
    </row>
    <row r="96" spans="1:51" ht="18">
      <c r="A96" s="2"/>
      <c r="B96" s="6"/>
      <c r="C96" s="20"/>
      <c r="D96" s="9" t="s">
        <v>107</v>
      </c>
      <c r="E96" s="17"/>
      <c r="F96" s="17"/>
      <c r="G96" s="17"/>
      <c r="H96" s="12" t="s">
        <v>1</v>
      </c>
      <c r="I96" s="19">
        <f>I93</f>
        <v>54</v>
      </c>
      <c r="J96" s="8"/>
      <c r="M96" s="57"/>
      <c r="N96" s="58"/>
      <c r="O96" s="50"/>
      <c r="P96" s="50"/>
      <c r="Q96" s="50"/>
      <c r="R96" s="50"/>
      <c r="S96" s="50"/>
      <c r="T96" s="50"/>
      <c r="U96" s="50"/>
      <c r="V96" s="50"/>
      <c r="W96" s="50"/>
      <c r="X96" s="59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54"/>
      <c r="AJ96" s="61"/>
      <c r="AK96" s="45"/>
      <c r="AL96" s="45"/>
      <c r="AM96" s="45"/>
      <c r="AN96" s="46"/>
      <c r="AO96" s="44"/>
      <c r="AP96" s="22"/>
      <c r="AQ96" s="22"/>
      <c r="AR96" s="22"/>
      <c r="AS96" s="22"/>
      <c r="AT96" s="22"/>
      <c r="AU96" s="22"/>
      <c r="AV96" s="22"/>
      <c r="AW96" s="22"/>
      <c r="AX96" s="22"/>
      <c r="AY96" s="22"/>
    </row>
    <row r="97" spans="1:51" ht="18">
      <c r="A97" s="2"/>
      <c r="B97" s="6"/>
      <c r="C97" s="20"/>
      <c r="D97" s="17"/>
      <c r="E97" s="17"/>
      <c r="F97" s="17"/>
      <c r="G97" s="17"/>
      <c r="H97" s="12"/>
      <c r="I97" s="19"/>
      <c r="J97" s="8"/>
      <c r="M97" s="57"/>
      <c r="N97" s="58"/>
      <c r="O97" s="50"/>
      <c r="P97" s="50"/>
      <c r="Q97" s="50"/>
      <c r="R97" s="50"/>
      <c r="S97" s="50"/>
      <c r="T97" s="50"/>
      <c r="U97" s="50"/>
      <c r="V97" s="50"/>
      <c r="W97" s="50"/>
      <c r="X97" s="59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54"/>
      <c r="AJ97" s="61"/>
      <c r="AK97" s="45"/>
      <c r="AL97" s="45"/>
      <c r="AM97" s="45"/>
      <c r="AN97" s="46"/>
      <c r="AO97" s="44"/>
      <c r="AP97" s="22"/>
      <c r="AQ97" s="22"/>
      <c r="AR97" s="22"/>
      <c r="AS97" s="22"/>
      <c r="AT97" s="22"/>
      <c r="AU97" s="22"/>
      <c r="AV97" s="22"/>
      <c r="AW97" s="22"/>
      <c r="AX97" s="22"/>
      <c r="AY97" s="22"/>
    </row>
    <row r="98" spans="1:51" ht="18">
      <c r="A98" s="2"/>
      <c r="B98" s="6">
        <v>30</v>
      </c>
      <c r="C98" s="20"/>
      <c r="D98" s="9" t="s">
        <v>109</v>
      </c>
      <c r="E98" s="17"/>
      <c r="F98" s="17"/>
      <c r="G98" s="17"/>
      <c r="H98" s="12" t="s">
        <v>1</v>
      </c>
      <c r="I98" s="19">
        <f>I96</f>
        <v>54</v>
      </c>
      <c r="J98" s="8"/>
      <c r="M98" s="57"/>
      <c r="N98" s="58"/>
      <c r="O98" s="50"/>
      <c r="P98" s="50"/>
      <c r="Q98" s="50"/>
      <c r="R98" s="50"/>
      <c r="S98" s="50"/>
      <c r="T98" s="50"/>
      <c r="U98" s="50"/>
      <c r="V98" s="50"/>
      <c r="W98" s="50"/>
      <c r="X98" s="59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54"/>
      <c r="AJ98" s="61"/>
      <c r="AK98" s="45"/>
      <c r="AL98" s="45"/>
      <c r="AM98" s="45"/>
      <c r="AN98" s="46"/>
      <c r="AO98" s="44"/>
      <c r="AP98" s="22"/>
      <c r="AQ98" s="22"/>
      <c r="AR98" s="22"/>
      <c r="AS98" s="22"/>
      <c r="AT98" s="22"/>
      <c r="AU98" s="22"/>
      <c r="AV98" s="22"/>
      <c r="AW98" s="22"/>
      <c r="AX98" s="22"/>
      <c r="AY98" s="22"/>
    </row>
    <row r="99" spans="1:51" ht="18">
      <c r="A99" s="2"/>
      <c r="B99" s="6"/>
      <c r="C99" s="20"/>
      <c r="D99" s="17"/>
      <c r="E99" s="17"/>
      <c r="F99" s="17"/>
      <c r="G99" s="17"/>
      <c r="H99" s="12"/>
      <c r="I99" s="19"/>
      <c r="J99" s="8"/>
      <c r="M99" s="57"/>
      <c r="N99" s="58"/>
      <c r="O99" s="50"/>
      <c r="P99" s="50"/>
      <c r="Q99" s="50"/>
      <c r="R99" s="50"/>
      <c r="S99" s="50"/>
      <c r="T99" s="50"/>
      <c r="U99" s="50"/>
      <c r="V99" s="50"/>
      <c r="W99" s="50"/>
      <c r="X99" s="59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54"/>
      <c r="AJ99" s="61"/>
      <c r="AK99" s="45"/>
      <c r="AL99" s="45"/>
      <c r="AM99" s="45"/>
      <c r="AN99" s="46"/>
      <c r="AO99" s="44"/>
      <c r="AP99" s="22"/>
      <c r="AQ99" s="22"/>
      <c r="AR99" s="22"/>
      <c r="AS99" s="22"/>
      <c r="AT99" s="22"/>
      <c r="AU99" s="22"/>
      <c r="AV99" s="22"/>
      <c r="AW99" s="22"/>
      <c r="AX99" s="22"/>
      <c r="AY99" s="22"/>
    </row>
    <row r="100" spans="1:51" ht="18">
      <c r="A100" s="2"/>
      <c r="B100" s="6">
        <v>31</v>
      </c>
      <c r="C100" s="20"/>
      <c r="D100" s="9" t="s">
        <v>78</v>
      </c>
      <c r="E100" s="17"/>
      <c r="F100" s="17"/>
      <c r="G100" s="17"/>
      <c r="H100" s="12"/>
      <c r="I100" s="19"/>
      <c r="J100" s="8"/>
      <c r="M100" s="57"/>
      <c r="N100" s="58"/>
      <c r="O100" s="50"/>
      <c r="P100" s="50"/>
      <c r="Q100" s="50"/>
      <c r="R100" s="50"/>
      <c r="S100" s="50"/>
      <c r="T100" s="50"/>
      <c r="U100" s="50"/>
      <c r="V100" s="50"/>
      <c r="W100" s="50"/>
      <c r="X100" s="59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54"/>
      <c r="AJ100" s="61"/>
      <c r="AK100" s="45"/>
      <c r="AL100" s="45"/>
      <c r="AM100" s="45"/>
      <c r="AN100" s="46"/>
      <c r="AO100" s="44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</row>
    <row r="101" spans="1:51" ht="18">
      <c r="A101" s="2"/>
      <c r="B101" s="6"/>
      <c r="C101" s="20"/>
      <c r="D101" s="9" t="s">
        <v>79</v>
      </c>
      <c r="E101" s="17"/>
      <c r="F101" s="17"/>
      <c r="G101" s="17"/>
      <c r="H101" s="12" t="s">
        <v>1</v>
      </c>
      <c r="I101" s="19">
        <f>I85+I90</f>
        <v>90</v>
      </c>
      <c r="J101" s="8"/>
      <c r="M101" s="57"/>
      <c r="N101" s="58"/>
      <c r="O101" s="50"/>
      <c r="P101" s="50"/>
      <c r="Q101" s="50"/>
      <c r="R101" s="50"/>
      <c r="S101" s="50"/>
      <c r="T101" s="50"/>
      <c r="U101" s="50"/>
      <c r="V101" s="50"/>
      <c r="W101" s="50"/>
      <c r="X101" s="59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54"/>
      <c r="AJ101" s="61"/>
      <c r="AK101" s="45"/>
      <c r="AL101" s="45"/>
      <c r="AM101" s="45"/>
      <c r="AN101" s="46"/>
      <c r="AO101" s="44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</row>
    <row r="102" spans="1:51" ht="18">
      <c r="A102" s="2"/>
      <c r="B102" s="6"/>
      <c r="C102" s="20"/>
      <c r="D102" s="17"/>
      <c r="E102" s="17"/>
      <c r="F102" s="17"/>
      <c r="G102" s="17"/>
      <c r="H102" s="12"/>
      <c r="I102" s="19"/>
      <c r="J102" s="8"/>
      <c r="M102" s="57"/>
      <c r="N102" s="58"/>
      <c r="O102" s="50"/>
      <c r="P102" s="50"/>
      <c r="Q102" s="50"/>
      <c r="R102" s="50"/>
      <c r="S102" s="50"/>
      <c r="T102" s="50"/>
      <c r="U102" s="50"/>
      <c r="V102" s="50"/>
      <c r="W102" s="50"/>
      <c r="X102" s="59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54"/>
      <c r="AJ102" s="61"/>
      <c r="AK102" s="45"/>
      <c r="AL102" s="45"/>
      <c r="AM102" s="45"/>
      <c r="AN102" s="46"/>
      <c r="AO102" s="44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</row>
    <row r="103" spans="1:51" ht="18">
      <c r="A103" s="2"/>
      <c r="B103" s="6">
        <v>32</v>
      </c>
      <c r="C103" s="20"/>
      <c r="D103" s="9" t="s">
        <v>108</v>
      </c>
      <c r="E103" s="17"/>
      <c r="F103" s="17"/>
      <c r="G103" s="17"/>
      <c r="H103" s="12" t="s">
        <v>1</v>
      </c>
      <c r="I103" s="19">
        <f>I101</f>
        <v>90</v>
      </c>
      <c r="J103" s="8"/>
      <c r="M103" s="57"/>
      <c r="N103" s="58"/>
      <c r="O103" s="50"/>
      <c r="P103" s="50"/>
      <c r="Q103" s="50"/>
      <c r="R103" s="50"/>
      <c r="S103" s="50"/>
      <c r="T103" s="50"/>
      <c r="U103" s="50"/>
      <c r="V103" s="50"/>
      <c r="W103" s="50"/>
      <c r="X103" s="59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54"/>
      <c r="AJ103" s="61"/>
      <c r="AK103" s="45"/>
      <c r="AL103" s="45"/>
      <c r="AM103" s="45"/>
      <c r="AN103" s="46"/>
      <c r="AO103" s="44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</row>
    <row r="104" spans="1:51" ht="18">
      <c r="A104" s="2"/>
      <c r="B104" s="7"/>
      <c r="C104" s="21"/>
      <c r="D104" s="17"/>
      <c r="E104" s="17"/>
      <c r="F104" s="17"/>
      <c r="G104" s="17"/>
      <c r="H104" s="91"/>
      <c r="I104" s="92"/>
      <c r="J104" s="8"/>
      <c r="M104" s="57"/>
      <c r="N104" s="58"/>
      <c r="O104" s="50"/>
      <c r="P104" s="50"/>
      <c r="Q104" s="50"/>
      <c r="R104" s="50"/>
      <c r="S104" s="50"/>
      <c r="T104" s="50"/>
      <c r="U104" s="50"/>
      <c r="V104" s="50"/>
      <c r="W104" s="50"/>
      <c r="X104" s="59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54"/>
      <c r="AJ104" s="61"/>
      <c r="AK104" s="45"/>
      <c r="AL104" s="45"/>
      <c r="AM104" s="45"/>
      <c r="AN104" s="46"/>
      <c r="AO104" s="44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</row>
    <row r="105" spans="1:51" ht="18">
      <c r="A105" s="2"/>
      <c r="B105" s="93"/>
      <c r="C105" s="5"/>
      <c r="D105" s="94"/>
      <c r="E105" s="94"/>
      <c r="F105" s="94"/>
      <c r="G105" s="94"/>
      <c r="H105" s="86"/>
      <c r="I105" s="87"/>
      <c r="J105" s="8"/>
      <c r="M105" s="57"/>
      <c r="N105" s="58"/>
      <c r="O105" s="50"/>
      <c r="P105" s="50"/>
      <c r="Q105" s="50"/>
      <c r="R105" s="50"/>
      <c r="S105" s="50"/>
      <c r="T105" s="50"/>
      <c r="U105" s="50"/>
      <c r="V105" s="50"/>
      <c r="W105" s="50"/>
      <c r="X105" s="59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54"/>
      <c r="AJ105" s="61"/>
      <c r="AK105" s="45"/>
      <c r="AL105" s="45"/>
      <c r="AM105" s="45"/>
      <c r="AN105" s="46"/>
      <c r="AO105" s="44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</row>
    <row r="106" spans="1:51">
      <c r="B106" s="58"/>
      <c r="C106" s="4"/>
    </row>
  </sheetData>
  <mergeCells count="11">
    <mergeCell ref="M33:AI33"/>
    <mergeCell ref="D10:G10"/>
    <mergeCell ref="B2:I2"/>
    <mergeCell ref="B4:I4"/>
    <mergeCell ref="B6:B7"/>
    <mergeCell ref="C6:C7"/>
    <mergeCell ref="D6:G6"/>
    <mergeCell ref="H6:H7"/>
    <mergeCell ref="I6:I7"/>
    <mergeCell ref="D7:G7"/>
    <mergeCell ref="B5:I5"/>
  </mergeCells>
  <pageMargins left="0.70866141732283472" right="0.70866141732283472" top="0.74803149606299213" bottom="0.74803149606299213" header="0.31496062992125984" footer="0.31496062992125984"/>
  <pageSetup paperSize="9" scale="21" fitToHeight="2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nakladka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ppp</dc:creator>
  <cp:lastModifiedBy>Dyrektor</cp:lastModifiedBy>
  <cp:lastPrinted>2020-06-03T06:36:51Z</cp:lastPrinted>
  <dcterms:created xsi:type="dcterms:W3CDTF">2006-12-03T15:14:07Z</dcterms:created>
  <dcterms:modified xsi:type="dcterms:W3CDTF">2020-08-17T11:09:44Z</dcterms:modified>
</cp:coreProperties>
</file>